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465" windowWidth="28830" windowHeight="6510"/>
  </bookViews>
  <sheets>
    <sheet name="Verstärkung" sheetId="15" r:id="rId1"/>
    <sheet name="R6" sheetId="13" r:id="rId2"/>
    <sheet name="SWR (IRF530N)" sheetId="11" r:id="rId3"/>
    <sheet name="SWR (Originaltransistoren)" sheetId="8" r:id="rId4"/>
  </sheets>
  <calcPr calcId="145621"/>
</workbook>
</file>

<file path=xl/calcChain.xml><?xml version="1.0" encoding="utf-8"?>
<calcChain xmlns="http://schemas.openxmlformats.org/spreadsheetml/2006/main">
  <c r="V12" i="15" l="1"/>
  <c r="W12" i="15"/>
  <c r="X12" i="15"/>
  <c r="V13" i="15"/>
  <c r="W13" i="15"/>
  <c r="X13" i="15"/>
  <c r="V14" i="15"/>
  <c r="W14" i="15"/>
  <c r="X14" i="15"/>
  <c r="V15" i="15"/>
  <c r="W15" i="15"/>
  <c r="X15" i="15"/>
  <c r="V16" i="15" l="1"/>
  <c r="W16" i="15"/>
  <c r="X16" i="15"/>
  <c r="W8" i="15"/>
  <c r="X8" i="15"/>
  <c r="W11" i="15"/>
  <c r="X11" i="15"/>
  <c r="W17" i="15"/>
  <c r="X17" i="15"/>
  <c r="W18" i="15"/>
  <c r="X18" i="15"/>
  <c r="W19" i="15"/>
  <c r="X19" i="15"/>
  <c r="W20" i="15"/>
  <c r="X20" i="15"/>
  <c r="W21" i="15"/>
  <c r="X21" i="15"/>
  <c r="W7" i="15"/>
  <c r="X7" i="15"/>
  <c r="V8" i="15"/>
  <c r="V11" i="15"/>
  <c r="V17" i="15"/>
  <c r="V18" i="15"/>
  <c r="V19" i="15"/>
  <c r="V20" i="15"/>
  <c r="V21" i="15"/>
  <c r="V7" i="15"/>
  <c r="O12" i="15" l="1"/>
  <c r="P12" i="15"/>
  <c r="Q12" i="15"/>
  <c r="O13" i="15"/>
  <c r="P13" i="15"/>
  <c r="Q13" i="15"/>
  <c r="U13" i="15" s="1"/>
  <c r="O14" i="15"/>
  <c r="P14" i="15"/>
  <c r="Q14" i="15"/>
  <c r="O15" i="15"/>
  <c r="P15" i="15"/>
  <c r="Q15" i="15"/>
  <c r="O16" i="15"/>
  <c r="P16" i="15"/>
  <c r="Q16" i="15"/>
  <c r="O17" i="15"/>
  <c r="P17" i="15"/>
  <c r="Q17" i="15"/>
  <c r="O18" i="15"/>
  <c r="P18" i="15"/>
  <c r="Q18" i="15"/>
  <c r="O19" i="15"/>
  <c r="P19" i="15"/>
  <c r="Q19" i="15"/>
  <c r="O20" i="15"/>
  <c r="P20" i="15"/>
  <c r="Q20" i="15"/>
  <c r="O21" i="15"/>
  <c r="P21" i="15"/>
  <c r="Q21" i="15"/>
  <c r="U21" i="15" s="1"/>
  <c r="R14" i="15" l="1"/>
  <c r="R17" i="15"/>
  <c r="U20" i="15"/>
  <c r="S12" i="15"/>
  <c r="T12" i="15" s="1"/>
  <c r="R21" i="15"/>
  <c r="R13" i="15"/>
  <c r="R16" i="15"/>
  <c r="R15" i="15"/>
  <c r="R19" i="15"/>
  <c r="R18" i="15"/>
  <c r="R20" i="15"/>
  <c r="R12" i="15"/>
  <c r="S17" i="15"/>
  <c r="T17" i="15" s="1"/>
  <c r="S14" i="15"/>
  <c r="T14" i="15" s="1"/>
  <c r="S19" i="15"/>
  <c r="T19" i="15" s="1"/>
  <c r="U17" i="15"/>
  <c r="S16" i="15"/>
  <c r="T16" i="15" s="1"/>
  <c r="U14" i="15"/>
  <c r="S21" i="15"/>
  <c r="T21" i="15" s="1"/>
  <c r="U19" i="15"/>
  <c r="S18" i="15"/>
  <c r="T18" i="15" s="1"/>
  <c r="U16" i="15"/>
  <c r="S15" i="15"/>
  <c r="T15" i="15" s="1"/>
  <c r="U12" i="15"/>
  <c r="S20" i="15"/>
  <c r="T20" i="15" s="1"/>
  <c r="U18" i="15"/>
  <c r="U15" i="15"/>
  <c r="S13" i="15"/>
  <c r="T13" i="15" s="1"/>
  <c r="O8" i="15"/>
  <c r="P8" i="15"/>
  <c r="Q8" i="15"/>
  <c r="O9" i="15"/>
  <c r="U9" i="15" s="1"/>
  <c r="P9" i="15"/>
  <c r="Q9" i="15"/>
  <c r="O10" i="15"/>
  <c r="P10" i="15"/>
  <c r="Q10" i="15"/>
  <c r="O11" i="15"/>
  <c r="P11" i="15"/>
  <c r="Q11" i="15"/>
  <c r="Q7" i="15"/>
  <c r="P7" i="15"/>
  <c r="O7" i="15"/>
  <c r="S11" i="15" l="1"/>
  <c r="T11" i="15" s="1"/>
  <c r="S10" i="15"/>
  <c r="T10" i="15" s="1"/>
  <c r="S8" i="15"/>
  <c r="T8" i="15" s="1"/>
  <c r="R11" i="15"/>
  <c r="R9" i="15"/>
  <c r="U10" i="15"/>
  <c r="R10" i="15"/>
  <c r="R7" i="15"/>
  <c r="R8" i="15"/>
  <c r="S9" i="15"/>
  <c r="T9" i="15" s="1"/>
  <c r="U7" i="15"/>
  <c r="U11" i="15"/>
  <c r="U8" i="15"/>
  <c r="S7" i="15"/>
  <c r="T7" i="15" s="1"/>
  <c r="N11" i="13"/>
  <c r="N18" i="13" l="1"/>
  <c r="N19" i="13"/>
  <c r="N20" i="13"/>
  <c r="N21" i="13"/>
  <c r="N10" i="13" l="1"/>
  <c r="N9" i="13" l="1"/>
</calcChain>
</file>

<file path=xl/sharedStrings.xml><?xml version="1.0" encoding="utf-8"?>
<sst xmlns="http://schemas.openxmlformats.org/spreadsheetml/2006/main" count="235" uniqueCount="104">
  <si>
    <t>e</t>
  </si>
  <si>
    <t>160m</t>
  </si>
  <si>
    <t>80m</t>
  </si>
  <si>
    <t>40m</t>
  </si>
  <si>
    <t>30m</t>
  </si>
  <si>
    <t>20m</t>
  </si>
  <si>
    <t>17m</t>
  </si>
  <si>
    <t>15m</t>
  </si>
  <si>
    <t>X</t>
  </si>
  <si>
    <t>SWV</t>
  </si>
  <si>
    <t>R6</t>
  </si>
  <si>
    <r>
      <t xml:space="preserve">6,8 </t>
    </r>
    <r>
      <rPr>
        <sz val="11"/>
        <color theme="1"/>
        <rFont val="Calibri"/>
        <family val="2"/>
      </rPr>
      <t>Ω</t>
    </r>
  </si>
  <si>
    <r>
      <t xml:space="preserve">8,2 </t>
    </r>
    <r>
      <rPr>
        <sz val="11"/>
        <color theme="1"/>
        <rFont val="Calibri"/>
        <family val="2"/>
      </rPr>
      <t>Ω</t>
    </r>
  </si>
  <si>
    <r>
      <t xml:space="preserve">10 </t>
    </r>
    <r>
      <rPr>
        <sz val="11"/>
        <color theme="1"/>
        <rFont val="Calibri"/>
        <family val="2"/>
      </rPr>
      <t>Ω</t>
    </r>
  </si>
  <si>
    <r>
      <t xml:space="preserve">12 </t>
    </r>
    <r>
      <rPr>
        <sz val="11"/>
        <color theme="1"/>
        <rFont val="Calibri"/>
        <family val="2"/>
      </rPr>
      <t>Ω</t>
    </r>
  </si>
  <si>
    <r>
      <t xml:space="preserve">15 </t>
    </r>
    <r>
      <rPr>
        <sz val="11"/>
        <color theme="1"/>
        <rFont val="Calibri"/>
        <family val="2"/>
      </rPr>
      <t>Ω</t>
    </r>
  </si>
  <si>
    <r>
      <t xml:space="preserve">18 </t>
    </r>
    <r>
      <rPr>
        <sz val="11"/>
        <color theme="1"/>
        <rFont val="Calibri"/>
        <family val="2"/>
      </rPr>
      <t>Ω</t>
    </r>
  </si>
  <si>
    <t>Ohne</t>
  </si>
  <si>
    <t>Band</t>
  </si>
  <si>
    <t>f [MHz]</t>
  </si>
  <si>
    <r>
      <t>5,5 + 32</t>
    </r>
    <r>
      <rPr>
        <sz val="11"/>
        <color theme="1"/>
        <rFont val="Calibri"/>
        <family val="2"/>
      </rPr>
      <t>∙j</t>
    </r>
  </si>
  <si>
    <r>
      <t>17,2 + 72</t>
    </r>
    <r>
      <rPr>
        <sz val="11"/>
        <color theme="1"/>
        <rFont val="Calibri"/>
        <family val="2"/>
      </rPr>
      <t>∙j</t>
    </r>
  </si>
  <si>
    <r>
      <t>238 + 135</t>
    </r>
    <r>
      <rPr>
        <sz val="11"/>
        <color theme="1"/>
        <rFont val="Calibri"/>
        <family val="2"/>
      </rPr>
      <t>∙j</t>
    </r>
  </si>
  <si>
    <r>
      <t>141 - 116</t>
    </r>
    <r>
      <rPr>
        <sz val="11"/>
        <color theme="1"/>
        <rFont val="Calibri"/>
        <family val="2"/>
      </rPr>
      <t>∙j</t>
    </r>
  </si>
  <si>
    <r>
      <t>43,4 - 75</t>
    </r>
    <r>
      <rPr>
        <sz val="11"/>
        <color theme="1"/>
        <rFont val="Calibri"/>
        <family val="2"/>
      </rPr>
      <t>∙j</t>
    </r>
  </si>
  <si>
    <r>
      <t>22,3 - 44</t>
    </r>
    <r>
      <rPr>
        <sz val="11"/>
        <color theme="1"/>
        <rFont val="Calibri"/>
        <family val="2"/>
      </rPr>
      <t>∙j</t>
    </r>
  </si>
  <si>
    <r>
      <t>15,4 - 26</t>
    </r>
    <r>
      <rPr>
        <sz val="11"/>
        <color theme="1"/>
        <rFont val="Calibri"/>
        <family val="2"/>
      </rPr>
      <t>∙j</t>
    </r>
  </si>
  <si>
    <r>
      <t>Z [</t>
    </r>
    <r>
      <rPr>
        <b/>
        <sz val="11"/>
        <color theme="1"/>
        <rFont val="Calibri"/>
        <family val="2"/>
      </rPr>
      <t>Ω]</t>
    </r>
  </si>
  <si>
    <r>
      <t xml:space="preserve">8,2 </t>
    </r>
    <r>
      <rPr>
        <b/>
        <sz val="11"/>
        <color theme="1"/>
        <rFont val="Calibri"/>
        <family val="2"/>
      </rPr>
      <t>Ω</t>
    </r>
  </si>
  <si>
    <t>Band\R6=</t>
  </si>
  <si>
    <r>
      <t xml:space="preserve">10 </t>
    </r>
    <r>
      <rPr>
        <b/>
        <sz val="11"/>
        <color theme="1"/>
        <rFont val="Calibri"/>
        <family val="2"/>
      </rPr>
      <t>Ω</t>
    </r>
  </si>
  <si>
    <r>
      <t xml:space="preserve">12 </t>
    </r>
    <r>
      <rPr>
        <b/>
        <sz val="11"/>
        <color theme="1"/>
        <rFont val="Calibri"/>
        <family val="2"/>
      </rPr>
      <t>Ω</t>
    </r>
  </si>
  <si>
    <r>
      <t xml:space="preserve">15 </t>
    </r>
    <r>
      <rPr>
        <b/>
        <sz val="11"/>
        <color theme="1"/>
        <rFont val="Calibri"/>
        <family val="2"/>
      </rPr>
      <t>Ω</t>
    </r>
  </si>
  <si>
    <r>
      <t xml:space="preserve">18 </t>
    </r>
    <r>
      <rPr>
        <b/>
        <sz val="11"/>
        <color theme="1"/>
        <rFont val="Calibri"/>
        <family val="2"/>
      </rPr>
      <t>Ω</t>
    </r>
  </si>
  <si>
    <t>R</t>
  </si>
  <si>
    <r>
      <t xml:space="preserve">22 </t>
    </r>
    <r>
      <rPr>
        <b/>
        <sz val="11"/>
        <color theme="1"/>
        <rFont val="Calibri"/>
        <family val="2"/>
      </rPr>
      <t>Ω</t>
    </r>
  </si>
  <si>
    <r>
      <t xml:space="preserve">22 </t>
    </r>
    <r>
      <rPr>
        <sz val="11"/>
        <color theme="1"/>
        <rFont val="Calibri"/>
        <family val="2"/>
      </rPr>
      <t>Ω</t>
    </r>
  </si>
  <si>
    <r>
      <t>6,3 + 35</t>
    </r>
    <r>
      <rPr>
        <sz val="11"/>
        <color theme="1"/>
        <rFont val="Calibri"/>
        <family val="2"/>
      </rPr>
      <t>∙j</t>
    </r>
  </si>
  <si>
    <r>
      <t>22,3 + 79</t>
    </r>
    <r>
      <rPr>
        <sz val="11"/>
        <color theme="1"/>
        <rFont val="Calibri"/>
        <family val="2"/>
      </rPr>
      <t>∙j</t>
    </r>
  </si>
  <si>
    <r>
      <t>264 + 41</t>
    </r>
    <r>
      <rPr>
        <sz val="11"/>
        <color theme="1"/>
        <rFont val="Calibri"/>
        <family val="2"/>
      </rPr>
      <t>∙j</t>
    </r>
  </si>
  <si>
    <r>
      <t>107 - 108</t>
    </r>
    <r>
      <rPr>
        <sz val="11"/>
        <color theme="1"/>
        <rFont val="Calibri"/>
        <family val="2"/>
      </rPr>
      <t>∙j</t>
    </r>
  </si>
  <si>
    <r>
      <t>37,8 - 67</t>
    </r>
    <r>
      <rPr>
        <sz val="11"/>
        <color theme="1"/>
        <rFont val="Calibri"/>
        <family val="2"/>
      </rPr>
      <t>∙j</t>
    </r>
  </si>
  <si>
    <r>
      <t>21,5 - 41</t>
    </r>
    <r>
      <rPr>
        <sz val="11"/>
        <color theme="1"/>
        <rFont val="Calibri"/>
        <family val="2"/>
      </rPr>
      <t>∙j</t>
    </r>
  </si>
  <si>
    <r>
      <t>16,2 - 26</t>
    </r>
    <r>
      <rPr>
        <sz val="11"/>
        <color theme="1"/>
        <rFont val="Calibri"/>
        <family val="2"/>
      </rPr>
      <t>∙j</t>
    </r>
  </si>
  <si>
    <t>Messdatum:</t>
  </si>
  <si>
    <t>Messaufbau:</t>
  </si>
  <si>
    <t>Signal:</t>
  </si>
  <si>
    <t>Messobjekt:</t>
  </si>
  <si>
    <t>Messung:</t>
  </si>
  <si>
    <t>Oszilloskop CH1 Eingang 50W PA (1:10), CH2 Dummy-Messausgang</t>
  </si>
  <si>
    <t>50W PA; 10A Netzteil 13,0 V; 20m / 30-40m LPF und 100W Dummy;</t>
  </si>
  <si>
    <t>Messziel:</t>
  </si>
  <si>
    <t>Ermittlung des optimalen Werts für R6 bei 7,1 MHz und 14,2 MHz</t>
  </si>
  <si>
    <t>7,1 MHz</t>
  </si>
  <si>
    <t>Vpp [V]</t>
  </si>
  <si>
    <t>∞</t>
  </si>
  <si>
    <t>Dummy</t>
  </si>
  <si>
    <t>offen</t>
  </si>
  <si>
    <t>Dum. o. LPF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</si>
  <si>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[W]</t>
    </r>
  </si>
  <si>
    <r>
      <t>R6[</t>
    </r>
    <r>
      <rPr>
        <b/>
        <sz val="11"/>
        <color theme="1"/>
        <rFont val="Calibri"/>
        <family val="2"/>
      </rPr>
      <t>Ω]</t>
    </r>
    <r>
      <rPr>
        <b/>
        <sz val="11"/>
        <color theme="1"/>
        <rFont val="Calibri"/>
        <family val="2"/>
        <scheme val="minor"/>
      </rPr>
      <t>/Anm.</t>
    </r>
  </si>
  <si>
    <r>
      <t>R6</t>
    </r>
    <r>
      <rPr>
        <b/>
        <vertAlign val="subscript"/>
        <sz val="11"/>
        <color theme="1"/>
        <rFont val="Calibri"/>
        <family val="2"/>
        <scheme val="minor"/>
      </rPr>
      <t>opt. 7,1 MHz</t>
    </r>
  </si>
  <si>
    <t>14,2 MHz</t>
  </si>
  <si>
    <r>
      <t>R6</t>
    </r>
    <r>
      <rPr>
        <b/>
        <vertAlign val="subscript"/>
        <sz val="11"/>
        <color theme="1"/>
        <rFont val="Calibri"/>
        <family val="2"/>
        <scheme val="minor"/>
      </rPr>
      <t>opt. 14,2 MHz</t>
    </r>
  </si>
  <si>
    <r>
      <t>Si5351A synthesizer; LPF; QRP-Labs 5W HF PA (Balance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auf 50 Ohm); LPF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</si>
  <si>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Widerstand parallel am Ausgang des 5W PA, vor LPF: 82 Ohm bei 7,1 MHz, 56 Ohm bei 14,2 MHz.</t>
    </r>
  </si>
  <si>
    <t>Messprotokoll "50 W Linear PA"</t>
  </si>
  <si>
    <t>Konfiguration</t>
  </si>
  <si>
    <t>Datum:</t>
  </si>
  <si>
    <r>
      <t>Q</t>
    </r>
    <r>
      <rPr>
        <vertAlign val="subscript"/>
        <sz val="12"/>
        <color indexed="8"/>
        <rFont val="Arial"/>
        <family val="2"/>
      </rPr>
      <t>2,3</t>
    </r>
    <r>
      <rPr>
        <sz val="12"/>
        <color indexed="8"/>
        <rFont val="Arial"/>
        <family val="2"/>
      </rPr>
      <t>:</t>
    </r>
  </si>
  <si>
    <t>IRF530N</t>
  </si>
  <si>
    <r>
      <t>R</t>
    </r>
    <r>
      <rPr>
        <vertAlign val="subscript"/>
        <sz val="12"/>
        <color indexed="8"/>
        <rFont val="Arial"/>
        <family val="2"/>
      </rPr>
      <t>4,5</t>
    </r>
    <r>
      <rPr>
        <sz val="12"/>
        <color indexed="8"/>
        <rFont val="Arial"/>
        <family val="2"/>
      </rPr>
      <t>:</t>
    </r>
  </si>
  <si>
    <r>
      <t xml:space="preserve">150 </t>
    </r>
    <r>
      <rPr>
        <sz val="12"/>
        <color indexed="8"/>
        <rFont val="Calibri"/>
        <family val="2"/>
      </rPr>
      <t>Ω</t>
    </r>
  </si>
  <si>
    <t>LPF:</t>
  </si>
  <si>
    <r>
      <t>R</t>
    </r>
    <r>
      <rPr>
        <vertAlign val="subscript"/>
        <sz val="12"/>
        <color indexed="8"/>
        <rFont val="Arial"/>
        <family val="2"/>
      </rPr>
      <t>6</t>
    </r>
    <r>
      <rPr>
        <sz val="12"/>
        <color indexed="8"/>
        <rFont val="Arial"/>
        <family val="2"/>
      </rPr>
      <t>:</t>
    </r>
  </si>
  <si>
    <r>
      <t xml:space="preserve">22 </t>
    </r>
    <r>
      <rPr>
        <sz val="12"/>
        <color indexed="8"/>
        <rFont val="Calibri"/>
        <family val="2"/>
      </rPr>
      <t>Ω</t>
    </r>
  </si>
  <si>
    <t>Bias [V]</t>
  </si>
  <si>
    <t>LPF</t>
  </si>
  <si>
    <r>
      <t>I</t>
    </r>
    <r>
      <rPr>
        <b/>
        <vertAlign val="subscript"/>
        <sz val="11"/>
        <color indexed="8"/>
        <rFont val="Arial"/>
        <family val="2"/>
      </rPr>
      <t>0</t>
    </r>
    <r>
      <rPr>
        <b/>
        <sz val="11"/>
        <color indexed="8"/>
        <rFont val="Arial"/>
        <family val="2"/>
      </rPr>
      <t xml:space="preserve"> [A]</t>
    </r>
  </si>
  <si>
    <r>
      <t>V</t>
    </r>
    <r>
      <rPr>
        <b/>
        <vertAlign val="subscript"/>
        <sz val="11"/>
        <color indexed="8"/>
        <rFont val="Calibri Light"/>
        <family val="2"/>
      </rPr>
      <t>pp,in,50Ω</t>
    </r>
  </si>
  <si>
    <t>I [A]</t>
  </si>
  <si>
    <t>U [V]</t>
  </si>
  <si>
    <r>
      <t>V</t>
    </r>
    <r>
      <rPr>
        <b/>
        <vertAlign val="subscript"/>
        <sz val="11"/>
        <color indexed="8"/>
        <rFont val="Arial"/>
        <family val="2"/>
      </rPr>
      <t>pp,-40dB</t>
    </r>
  </si>
  <si>
    <t>Anmerkung</t>
  </si>
  <si>
    <t>A:30/40m B:20m</t>
  </si>
  <si>
    <t xml:space="preserve"> o./30-40m</t>
  </si>
  <si>
    <r>
      <t>I</t>
    </r>
    <r>
      <rPr>
        <b/>
        <vertAlign val="subscript"/>
        <sz val="11"/>
        <color indexed="8"/>
        <rFont val="Arial"/>
        <family val="2"/>
      </rPr>
      <t>f1</t>
    </r>
    <r>
      <rPr>
        <b/>
        <sz val="11"/>
        <color indexed="8"/>
        <rFont val="Arial"/>
        <family val="2"/>
      </rPr>
      <t xml:space="preserve"> [</t>
    </r>
    <r>
      <rPr>
        <b/>
        <strike/>
        <sz val="11"/>
        <color indexed="8"/>
        <rFont val="Arial"/>
        <family val="2"/>
      </rPr>
      <t>dB</t>
    </r>
    <r>
      <rPr>
        <b/>
        <sz val="11"/>
        <color indexed="8"/>
        <rFont val="Arial"/>
        <family val="2"/>
      </rPr>
      <t>]</t>
    </r>
  </si>
  <si>
    <r>
      <t>I</t>
    </r>
    <r>
      <rPr>
        <b/>
        <vertAlign val="subscript"/>
        <sz val="11"/>
        <color indexed="8"/>
        <rFont val="Arial"/>
        <family val="2"/>
      </rPr>
      <t>f2</t>
    </r>
    <r>
      <rPr>
        <b/>
        <sz val="11"/>
        <color indexed="8"/>
        <rFont val="Arial"/>
        <family val="2"/>
      </rPr>
      <t xml:space="preserve"> [</t>
    </r>
    <r>
      <rPr>
        <b/>
        <strike/>
        <sz val="11"/>
        <color indexed="8"/>
        <rFont val="Arial"/>
        <family val="2"/>
      </rPr>
      <t>dB</t>
    </r>
    <r>
      <rPr>
        <b/>
        <sz val="11"/>
        <color indexed="8"/>
        <rFont val="Arial"/>
        <family val="2"/>
      </rPr>
      <t>]</t>
    </r>
  </si>
  <si>
    <r>
      <t>[</t>
    </r>
    <r>
      <rPr>
        <strike/>
        <sz val="11"/>
        <color indexed="8"/>
        <rFont val="Arial"/>
        <family val="2"/>
      </rPr>
      <t>dB</t>
    </r>
    <r>
      <rPr>
        <sz val="11"/>
        <color indexed="8"/>
        <rFont val="Arial"/>
        <family val="2"/>
      </rPr>
      <t>]:</t>
    </r>
  </si>
  <si>
    <t>o./20m</t>
  </si>
  <si>
    <t>Screenshots</t>
  </si>
  <si>
    <r>
      <t>I</t>
    </r>
    <r>
      <rPr>
        <b/>
        <vertAlign val="subscript"/>
        <sz val="11"/>
        <color theme="1"/>
        <rFont val="Arial"/>
        <family val="2"/>
      </rPr>
      <t>cc</t>
    </r>
    <r>
      <rPr>
        <b/>
        <sz val="11"/>
        <color theme="1"/>
        <rFont val="Arial"/>
        <family val="2"/>
      </rPr>
      <t xml:space="preserve"> [A]</t>
    </r>
  </si>
  <si>
    <r>
      <t>P</t>
    </r>
    <r>
      <rPr>
        <b/>
        <vertAlign val="subscript"/>
        <sz val="11"/>
        <color theme="1"/>
        <rFont val="Arial"/>
        <family val="2"/>
      </rPr>
      <t xml:space="preserve">in </t>
    </r>
    <r>
      <rPr>
        <b/>
        <sz val="11"/>
        <color theme="1"/>
        <rFont val="Arial"/>
        <family val="2"/>
      </rPr>
      <t>[W]</t>
    </r>
  </si>
  <si>
    <t>β</t>
  </si>
  <si>
    <r>
      <t>P</t>
    </r>
    <r>
      <rPr>
        <b/>
        <vertAlign val="subscript"/>
        <sz val="11"/>
        <color theme="1"/>
        <rFont val="Arial"/>
        <family val="2"/>
      </rPr>
      <t xml:space="preserve">Verl. </t>
    </r>
    <r>
      <rPr>
        <b/>
        <sz val="11"/>
        <color theme="1"/>
        <rFont val="Arial"/>
        <family val="2"/>
      </rPr>
      <t>[W]</t>
    </r>
  </si>
  <si>
    <r>
      <t>P</t>
    </r>
    <r>
      <rPr>
        <b/>
        <vertAlign val="subscript"/>
        <sz val="11"/>
        <color theme="1"/>
        <rFont val="Arial"/>
        <family val="2"/>
      </rPr>
      <t>out</t>
    </r>
    <r>
      <rPr>
        <b/>
        <sz val="11"/>
        <color theme="1"/>
        <rFont val="Arial"/>
        <family val="2"/>
      </rPr>
      <t xml:space="preserve"> [W]</t>
    </r>
  </si>
  <si>
    <t>OW [dB]</t>
  </si>
  <si>
    <t>KF [%]</t>
  </si>
  <si>
    <t>THD [%]</t>
  </si>
  <si>
    <t>β [dB]</t>
  </si>
  <si>
    <r>
      <t>I</t>
    </r>
    <r>
      <rPr>
        <b/>
        <vertAlign val="subscript"/>
        <sz val="11"/>
        <color indexed="8"/>
        <rFont val="Arial"/>
        <family val="2"/>
      </rPr>
      <t>f3</t>
    </r>
    <r>
      <rPr>
        <b/>
        <sz val="11"/>
        <color indexed="8"/>
        <rFont val="Arial"/>
        <family val="2"/>
      </rPr>
      <t xml:space="preserve"> [</t>
    </r>
    <r>
      <rPr>
        <b/>
        <strike/>
        <sz val="11"/>
        <color indexed="8"/>
        <rFont val="Arial"/>
        <family val="2"/>
      </rPr>
      <t>dB</t>
    </r>
    <r>
      <rPr>
        <b/>
        <sz val="11"/>
        <color indexed="8"/>
        <rFont val="Arial"/>
        <family val="2"/>
      </rPr>
      <t>]</t>
    </r>
  </si>
  <si>
    <r>
      <t>I</t>
    </r>
    <r>
      <rPr>
        <b/>
        <vertAlign val="subscript"/>
        <sz val="11"/>
        <color indexed="8"/>
        <rFont val="Arial"/>
        <family val="2"/>
      </rPr>
      <t>f4</t>
    </r>
    <r>
      <rPr>
        <b/>
        <sz val="11"/>
        <color indexed="8"/>
        <rFont val="Arial"/>
        <family val="2"/>
      </rPr>
      <t xml:space="preserve"> [</t>
    </r>
    <r>
      <rPr>
        <b/>
        <strike/>
        <sz val="11"/>
        <color indexed="8"/>
        <rFont val="Arial"/>
        <family val="2"/>
      </rPr>
      <t>dB</t>
    </r>
    <r>
      <rPr>
        <b/>
        <sz val="11"/>
        <color indexed="8"/>
        <rFont val="Arial"/>
        <family val="2"/>
      </rPr>
      <t>]</t>
    </r>
  </si>
  <si>
    <r>
      <t>I</t>
    </r>
    <r>
      <rPr>
        <b/>
        <vertAlign val="subscript"/>
        <sz val="11"/>
        <color indexed="8"/>
        <rFont val="Arial"/>
        <family val="2"/>
      </rPr>
      <t>f5</t>
    </r>
    <r>
      <rPr>
        <b/>
        <sz val="11"/>
        <color indexed="8"/>
        <rFont val="Arial"/>
        <family val="2"/>
      </rPr>
      <t xml:space="preserve"> [</t>
    </r>
    <r>
      <rPr>
        <b/>
        <strike/>
        <sz val="11"/>
        <color indexed="8"/>
        <rFont val="Arial"/>
        <family val="2"/>
      </rPr>
      <t>dB</t>
    </r>
    <r>
      <rPr>
        <b/>
        <sz val="11"/>
        <color indexed="8"/>
        <rFont val="Arial"/>
        <family val="2"/>
      </rPr>
      <t>]</t>
    </r>
  </si>
  <si>
    <t>Relative Größen lt. DSO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</si>
</sst>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0.0"/>
    <numFmt numFmtId="168" formatCode="0.000"/>
    <numFmt numFmtId="170" formatCode="#,##0.0_ ;\-#,##0.0\ "/>
    <numFmt numFmtId="171" formatCode="0.000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i/>
      <sz val="12"/>
      <color indexed="8"/>
      <name val="Arial"/>
      <family val="2"/>
    </font>
    <font>
      <sz val="12"/>
      <color indexed="8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Calibri"/>
      <family val="2"/>
    </font>
    <font>
      <b/>
      <sz val="11"/>
      <color indexed="8"/>
      <name val="Arial"/>
      <family val="2"/>
    </font>
    <font>
      <b/>
      <vertAlign val="subscript"/>
      <sz val="11"/>
      <color indexed="8"/>
      <name val="Arial"/>
      <family val="2"/>
    </font>
    <font>
      <b/>
      <vertAlign val="subscript"/>
      <sz val="11"/>
      <color indexed="8"/>
      <name val="Calibri Light"/>
      <family val="2"/>
    </font>
    <font>
      <sz val="11"/>
      <color indexed="9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b/>
      <sz val="18"/>
      <color rgb="FF1F4A7E"/>
      <name val="Cambria"/>
      <family val="2"/>
    </font>
    <font>
      <b/>
      <sz val="15"/>
      <color rgb="FF1F4A7E"/>
      <name val="Arial"/>
      <family val="2"/>
    </font>
    <font>
      <b/>
      <sz val="13"/>
      <color rgb="FF1F4A7E"/>
      <name val="Arial"/>
      <family val="2"/>
    </font>
    <font>
      <b/>
      <sz val="11"/>
      <color rgb="FF1F4A7E"/>
      <name val="Arial"/>
      <family val="2"/>
    </font>
    <font>
      <b/>
      <sz val="11"/>
      <color indexed="9"/>
      <name val="Arial"/>
      <family val="2"/>
    </font>
    <font>
      <i/>
      <sz val="11"/>
      <color indexed="23"/>
      <name val="Arial"/>
      <family val="2"/>
    </font>
    <font>
      <sz val="11"/>
      <color indexed="10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sz val="11"/>
      <color rgb="FF9C6500"/>
      <name val="Arial"/>
      <family val="2"/>
    </font>
    <font>
      <sz val="11"/>
      <color rgb="FFFA7D00"/>
      <name val="Arial"/>
      <family val="2"/>
    </font>
    <font>
      <b/>
      <strike/>
      <sz val="11"/>
      <color indexed="8"/>
      <name val="Arial"/>
      <family val="2"/>
    </font>
    <font>
      <strike/>
      <sz val="11"/>
      <color indexed="8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DCE5F1"/>
      </patternFill>
    </fill>
    <fill>
      <patternFill patternType="solid">
        <fgColor rgb="FFF2DCDB"/>
      </patternFill>
    </fill>
    <fill>
      <patternFill patternType="solid">
        <fgColor rgb="FFEAF1DD"/>
      </patternFill>
    </fill>
    <fill>
      <patternFill patternType="solid">
        <fgColor rgb="FFE5DFEC"/>
      </patternFill>
    </fill>
    <fill>
      <patternFill patternType="solid">
        <fgColor rgb="FFDBEEF3"/>
      </patternFill>
    </fill>
    <fill>
      <patternFill patternType="solid">
        <fgColor rgb="FFFDE9D9"/>
      </patternFill>
    </fill>
    <fill>
      <patternFill patternType="solid">
        <fgColor rgb="FFB9CCE4"/>
      </patternFill>
    </fill>
    <fill>
      <patternFill patternType="solid">
        <fgColor rgb="FFE6B9B8"/>
      </patternFill>
    </fill>
    <fill>
      <patternFill patternType="solid">
        <fgColor rgb="FFD6E3BC"/>
      </patternFill>
    </fill>
    <fill>
      <patternFill patternType="solid">
        <fgColor rgb="FFCBC0D9"/>
      </patternFill>
    </fill>
    <fill>
      <patternFill patternType="solid">
        <fgColor rgb="FFB7DDE8"/>
      </patternFill>
    </fill>
    <fill>
      <patternFill patternType="solid">
        <fgColor rgb="FFFBD4B4"/>
      </patternFill>
    </fill>
    <fill>
      <patternFill patternType="solid">
        <fgColor rgb="FF96B3D7"/>
      </patternFill>
    </fill>
    <fill>
      <patternFill patternType="solid">
        <fgColor rgb="FFD99694"/>
      </patternFill>
    </fill>
    <fill>
      <patternFill patternType="solid">
        <fgColor rgb="FFC2D69B"/>
      </patternFill>
    </fill>
    <fill>
      <patternFill patternType="solid">
        <fgColor rgb="FFB2A1C6"/>
      </patternFill>
    </fill>
    <fill>
      <patternFill patternType="solid">
        <fgColor rgb="FF94CDDD"/>
      </patternFill>
    </fill>
    <fill>
      <patternFill patternType="solid">
        <fgColor rgb="FFFABF8F"/>
      </patternFill>
    </fill>
    <fill>
      <patternFill patternType="solid">
        <fgColor rgb="FF5181BD"/>
      </patternFill>
    </fill>
    <fill>
      <patternFill patternType="solid">
        <fgColor rgb="FFC0514D"/>
      </patternFill>
    </fill>
    <fill>
      <patternFill patternType="solid">
        <fgColor rgb="FF9ABA58"/>
      </patternFill>
    </fill>
    <fill>
      <patternFill patternType="solid">
        <fgColor rgb="FF7E62A1"/>
      </patternFill>
    </fill>
    <fill>
      <patternFill patternType="solid">
        <fgColor rgb="FF4CACC6"/>
      </patternFill>
    </fill>
    <fill>
      <patternFill patternType="solid">
        <fgColor rgb="FFF7954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33" applyNumberFormat="0" applyFill="0" applyAlignment="0" applyProtection="0"/>
    <xf numFmtId="0" fontId="23" fillId="0" borderId="34" applyNumberFormat="0" applyFill="0" applyAlignment="0" applyProtection="0"/>
    <xf numFmtId="0" fontId="24" fillId="0" borderId="35" applyNumberFormat="0" applyFill="0" applyAlignment="0" applyProtection="0"/>
    <xf numFmtId="0" fontId="24" fillId="0" borderId="0" applyNumberFormat="0" applyFill="0" applyBorder="0" applyAlignment="0" applyProtection="0"/>
    <xf numFmtId="0" fontId="25" fillId="10" borderId="27" applyNumberFormat="0" applyAlignment="0" applyProtection="0"/>
    <xf numFmtId="0" fontId="15" fillId="0" borderId="36" applyNumberFormat="0" applyFill="0" applyAlignment="0" applyProtection="0"/>
    <xf numFmtId="0" fontId="9" fillId="11" borderId="2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9" borderId="24" applyNumberFormat="0" applyAlignment="0" applyProtection="0"/>
    <xf numFmtId="0" fontId="29" fillId="8" borderId="24" applyNumberFormat="0" applyAlignment="0" applyProtection="0"/>
    <xf numFmtId="0" fontId="30" fillId="9" borderId="25" applyNumberFormat="0" applyAlignment="0" applyProtection="0"/>
    <xf numFmtId="0" fontId="31" fillId="7" borderId="0" applyNumberFormat="0" applyBorder="0" applyAlignment="0" applyProtection="0"/>
    <xf numFmtId="0" fontId="32" fillId="0" borderId="26" applyNumberFormat="0" applyFill="0" applyAlignment="0" applyProtection="0"/>
  </cellStyleXfs>
  <cellXfs count="10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2" fillId="4" borderId="13" xfId="0" applyFont="1" applyFill="1" applyBorder="1"/>
    <xf numFmtId="14" fontId="0" fillId="4" borderId="14" xfId="0" applyNumberFormat="1" applyFill="1" applyBorder="1"/>
    <xf numFmtId="0" fontId="0" fillId="4" borderId="14" xfId="0" applyFill="1" applyBorder="1"/>
    <xf numFmtId="0" fontId="0" fillId="4" borderId="15" xfId="0" applyFill="1" applyBorder="1"/>
    <xf numFmtId="0" fontId="2" fillId="4" borderId="16" xfId="0" applyFont="1" applyFill="1" applyBorder="1"/>
    <xf numFmtId="0" fontId="0" fillId="4" borderId="0" xfId="0" applyFill="1" applyBorder="1"/>
    <xf numFmtId="0" fontId="0" fillId="4" borderId="17" xfId="0" applyFill="1" applyBorder="1"/>
    <xf numFmtId="0" fontId="0" fillId="4" borderId="16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14" fontId="0" fillId="4" borderId="0" xfId="0" applyNumberFormat="1" applyFill="1" applyBorder="1"/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4" fillId="0" borderId="7" xfId="0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0" xfId="3" applyFont="1"/>
    <xf numFmtId="0" fontId="9" fillId="0" borderId="0" xfId="3"/>
    <xf numFmtId="0" fontId="11" fillId="3" borderId="10" xfId="3" applyFont="1" applyFill="1" applyBorder="1"/>
    <xf numFmtId="0" fontId="12" fillId="3" borderId="1" xfId="3" applyFont="1" applyFill="1" applyBorder="1"/>
    <xf numFmtId="0" fontId="15" fillId="3" borderId="21" xfId="3" applyFont="1" applyFill="1" applyBorder="1" applyAlignment="1">
      <alignment horizontal="center"/>
    </xf>
    <xf numFmtId="0" fontId="15" fillId="3" borderId="32" xfId="3" applyFont="1" applyFill="1" applyBorder="1" applyAlignment="1">
      <alignment horizontal="center"/>
    </xf>
    <xf numFmtId="0" fontId="15" fillId="3" borderId="22" xfId="3" applyFont="1" applyFill="1" applyBorder="1" applyAlignment="1">
      <alignment horizontal="center"/>
    </xf>
    <xf numFmtId="0" fontId="12" fillId="0" borderId="0" xfId="3" applyFont="1" applyFill="1" applyBorder="1"/>
    <xf numFmtId="0" fontId="12" fillId="0" borderId="0" xfId="3" applyFont="1" applyBorder="1" applyAlignment="1">
      <alignment horizontal="center"/>
    </xf>
    <xf numFmtId="0" fontId="12" fillId="0" borderId="0" xfId="3" applyNumberFormat="1" applyFont="1" applyFill="1" applyBorder="1" applyAlignment="1">
      <alignment horizontal="center"/>
    </xf>
    <xf numFmtId="0" fontId="9" fillId="0" borderId="2" xfId="3" applyBorder="1" applyAlignment="1">
      <alignment horizontal="center"/>
    </xf>
    <xf numFmtId="0" fontId="9" fillId="0" borderId="1" xfId="3" applyBorder="1" applyAlignment="1">
      <alignment horizontal="center"/>
    </xf>
    <xf numFmtId="0" fontId="9" fillId="0" borderId="8" xfId="3" applyBorder="1" applyAlignment="1">
      <alignment horizontal="center"/>
    </xf>
    <xf numFmtId="0" fontId="9" fillId="0" borderId="4" xfId="3" applyBorder="1" applyAlignment="1">
      <alignment horizontal="center"/>
    </xf>
    <xf numFmtId="0" fontId="9" fillId="0" borderId="5" xfId="3" applyBorder="1" applyAlignment="1">
      <alignment horizontal="center"/>
    </xf>
    <xf numFmtId="165" fontId="9" fillId="0" borderId="1" xfId="3" applyNumberFormat="1" applyBorder="1" applyAlignment="1">
      <alignment horizontal="center"/>
    </xf>
    <xf numFmtId="168" fontId="9" fillId="0" borderId="1" xfId="3" applyNumberFormat="1" applyBorder="1" applyAlignment="1">
      <alignment horizontal="center"/>
    </xf>
    <xf numFmtId="0" fontId="12" fillId="3" borderId="2" xfId="3" applyFont="1" applyFill="1" applyBorder="1"/>
    <xf numFmtId="0" fontId="12" fillId="3" borderId="4" xfId="3" applyFont="1" applyFill="1" applyBorder="1"/>
    <xf numFmtId="0" fontId="12" fillId="3" borderId="5" xfId="3" applyFont="1" applyFill="1" applyBorder="1"/>
    <xf numFmtId="0" fontId="9" fillId="0" borderId="0" xfId="3" quotePrefix="1"/>
    <xf numFmtId="2" fontId="9" fillId="0" borderId="1" xfId="3" applyNumberFormat="1" applyBorder="1" applyAlignment="1">
      <alignment horizontal="center"/>
    </xf>
    <xf numFmtId="165" fontId="9" fillId="0" borderId="5" xfId="3" applyNumberFormat="1" applyBorder="1" applyAlignment="1">
      <alignment horizontal="center"/>
    </xf>
    <xf numFmtId="165" fontId="9" fillId="0" borderId="0" xfId="3" applyNumberFormat="1"/>
    <xf numFmtId="0" fontId="9" fillId="0" borderId="29" xfId="3" applyBorder="1" applyAlignment="1">
      <alignment horizontal="left"/>
    </xf>
    <xf numFmtId="0" fontId="9" fillId="0" borderId="42" xfId="3" applyBorder="1" applyAlignment="1">
      <alignment horizontal="center"/>
    </xf>
    <xf numFmtId="2" fontId="37" fillId="0" borderId="1" xfId="0" applyNumberFormat="1" applyFont="1" applyBorder="1" applyAlignment="1">
      <alignment horizontal="center"/>
    </xf>
    <xf numFmtId="165" fontId="37" fillId="0" borderId="1" xfId="0" applyNumberFormat="1" applyFont="1" applyBorder="1" applyAlignment="1">
      <alignment horizontal="center"/>
    </xf>
    <xf numFmtId="9" fontId="37" fillId="0" borderId="1" xfId="1" applyFont="1" applyBorder="1" applyAlignment="1">
      <alignment horizontal="center"/>
    </xf>
    <xf numFmtId="0" fontId="35" fillId="2" borderId="21" xfId="0" applyFont="1" applyFill="1" applyBorder="1" applyAlignment="1">
      <alignment horizontal="center"/>
    </xf>
    <xf numFmtId="0" fontId="35" fillId="2" borderId="22" xfId="0" applyFont="1" applyFill="1" applyBorder="1" applyAlignment="1">
      <alignment horizontal="center"/>
    </xf>
    <xf numFmtId="2" fontId="37" fillId="0" borderId="2" xfId="0" applyNumberFormat="1" applyFont="1" applyBorder="1" applyAlignment="1">
      <alignment horizontal="center"/>
    </xf>
    <xf numFmtId="0" fontId="9" fillId="0" borderId="4" xfId="3" applyBorder="1"/>
    <xf numFmtId="0" fontId="9" fillId="0" borderId="5" xfId="3" applyBorder="1"/>
    <xf numFmtId="0" fontId="5" fillId="2" borderId="22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5" fillId="2" borderId="40" xfId="0" applyFont="1" applyFill="1" applyBorder="1" applyAlignment="1">
      <alignment horizontal="center"/>
    </xf>
    <xf numFmtId="0" fontId="9" fillId="0" borderId="44" xfId="3" applyBorder="1"/>
    <xf numFmtId="170" fontId="37" fillId="0" borderId="1" xfId="2" applyNumberFormat="1" applyFont="1" applyBorder="1" applyAlignment="1">
      <alignment horizontal="center"/>
    </xf>
    <xf numFmtId="171" fontId="37" fillId="0" borderId="1" xfId="1" applyNumberFormat="1" applyFont="1" applyBorder="1" applyAlignment="1">
      <alignment horizontal="center"/>
    </xf>
    <xf numFmtId="171" fontId="37" fillId="0" borderId="41" xfId="1" applyNumberFormat="1" applyFont="1" applyBorder="1" applyAlignment="1">
      <alignment horizontal="center"/>
    </xf>
    <xf numFmtId="14" fontId="9" fillId="0" borderId="37" xfId="3" applyNumberFormat="1" applyBorder="1" applyAlignment="1">
      <alignment horizontal="center"/>
    </xf>
    <xf numFmtId="14" fontId="9" fillId="0" borderId="31" xfId="3" applyNumberFormat="1" applyBorder="1" applyAlignment="1">
      <alignment horizontal="center"/>
    </xf>
    <xf numFmtId="0" fontId="11" fillId="3" borderId="38" xfId="3" applyFont="1" applyFill="1" applyBorder="1" applyAlignment="1">
      <alignment horizontal="center"/>
    </xf>
    <xf numFmtId="0" fontId="11" fillId="3" borderId="39" xfId="3" applyFont="1" applyFill="1" applyBorder="1" applyAlignment="1">
      <alignment horizontal="center"/>
    </xf>
    <xf numFmtId="0" fontId="11" fillId="3" borderId="40" xfId="3" applyFont="1" applyFill="1" applyBorder="1" applyAlignment="1">
      <alignment horizontal="center"/>
    </xf>
    <xf numFmtId="0" fontId="12" fillId="0" borderId="29" xfId="3" applyFont="1" applyBorder="1" applyAlignment="1">
      <alignment horizontal="center"/>
    </xf>
    <xf numFmtId="0" fontId="12" fillId="0" borderId="41" xfId="3" applyFont="1" applyBorder="1" applyAlignment="1">
      <alignment horizontal="center"/>
    </xf>
    <xf numFmtId="0" fontId="12" fillId="0" borderId="42" xfId="3" applyFont="1" applyBorder="1" applyAlignment="1">
      <alignment horizontal="center"/>
    </xf>
    <xf numFmtId="0" fontId="12" fillId="0" borderId="44" xfId="3" applyFont="1" applyBorder="1" applyAlignment="1">
      <alignment horizontal="center"/>
    </xf>
    <xf numFmtId="0" fontId="12" fillId="0" borderId="30" xfId="3" applyFont="1" applyBorder="1" applyAlignment="1">
      <alignment horizontal="center"/>
    </xf>
    <xf numFmtId="0" fontId="12" fillId="0" borderId="43" xfId="3" applyFont="1" applyBorder="1" applyAlignment="1">
      <alignment horizontal="center"/>
    </xf>
    <xf numFmtId="14" fontId="0" fillId="4" borderId="14" xfId="0" applyNumberFormat="1" applyFill="1" applyBorder="1" applyAlignment="1">
      <alignment horizontal="left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45">
    <cellStyle name="20% - 强调文字颜色 1" xfId="4"/>
    <cellStyle name="20% - 强调文字颜色 2" xfId="5"/>
    <cellStyle name="20% - 强调文字颜色 3" xfId="6"/>
    <cellStyle name="20% - 强调文字颜色 4" xfId="7"/>
    <cellStyle name="20% - 强调文字颜色 5" xfId="8"/>
    <cellStyle name="20% - 强调文字颜色 6" xfId="9"/>
    <cellStyle name="40% - 强调文字颜色 1" xfId="10"/>
    <cellStyle name="40% - 强调文字颜色 2" xfId="11"/>
    <cellStyle name="40% - 强调文字颜色 3" xfId="12"/>
    <cellStyle name="40% - 强调文字颜色 4" xfId="13"/>
    <cellStyle name="40% - 强调文字颜色 5" xfId="14"/>
    <cellStyle name="40% - 强调文字颜色 6" xfId="15"/>
    <cellStyle name="60% - 强调文字颜色 1" xfId="16"/>
    <cellStyle name="60% - 强调文字颜色 2" xfId="17"/>
    <cellStyle name="60% - 强调文字颜色 3" xfId="18"/>
    <cellStyle name="60% - 强调文字颜色 4" xfId="19"/>
    <cellStyle name="60% - 强调文字颜色 5" xfId="20"/>
    <cellStyle name="60% - 强调文字颜色 6" xfId="21"/>
    <cellStyle name="Komma" xfId="2" builtinId="3"/>
    <cellStyle name="Prozent" xfId="1" builtinId="5"/>
    <cellStyle name="Standard" xfId="0" builtinId="0"/>
    <cellStyle name="Standard 2" xfId="3"/>
    <cellStyle name="好" xfId="22"/>
    <cellStyle name="差" xfId="23"/>
    <cellStyle name="强调文字颜色 1" xfId="24"/>
    <cellStyle name="强调文字颜色 2" xfId="25"/>
    <cellStyle name="强调文字颜色 3" xfId="26"/>
    <cellStyle name="强调文字颜色 4" xfId="27"/>
    <cellStyle name="强调文字颜色 5" xfId="28"/>
    <cellStyle name="强调文字颜色 6" xfId="29"/>
    <cellStyle name="标题" xfId="30"/>
    <cellStyle name="标题 1" xfId="31"/>
    <cellStyle name="标题 2" xfId="32"/>
    <cellStyle name="标题 3" xfId="33"/>
    <cellStyle name="标题 4" xfId="34"/>
    <cellStyle name="检查单元格" xfId="35"/>
    <cellStyle name="汇总" xfId="36"/>
    <cellStyle name="注释" xfId="37"/>
    <cellStyle name="解释性文本" xfId="38"/>
    <cellStyle name="警告文本" xfId="39"/>
    <cellStyle name="计算" xfId="40"/>
    <cellStyle name="输入" xfId="41"/>
    <cellStyle name="输出" xfId="42"/>
    <cellStyle name="适中" xfId="43"/>
    <cellStyle name="链接单元格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3285214348206"/>
          <c:y val="3.2251328061116545E-2"/>
          <c:w val="0.66010192475940499"/>
          <c:h val="0.82627691146449833"/>
        </c:manualLayout>
      </c:layout>
      <c:scatterChart>
        <c:scatterStyle val="smoothMarker"/>
        <c:varyColors val="0"/>
        <c:ser>
          <c:idx val="0"/>
          <c:order val="0"/>
          <c:tx>
            <c:v>20m</c:v>
          </c:tx>
          <c:xVal>
            <c:numRef>
              <c:f>Verstärkung!$P$7:$P$11</c:f>
              <c:numCache>
                <c:formatCode>0.00</c:formatCode>
                <c:ptCount val="5"/>
                <c:pt idx="0">
                  <c:v>0.49702499999999999</c:v>
                </c:pt>
                <c:pt idx="1">
                  <c:v>0.74822500000000003</c:v>
                </c:pt>
                <c:pt idx="2">
                  <c:v>1</c:v>
                </c:pt>
                <c:pt idx="3">
                  <c:v>1.5006250000000001</c:v>
                </c:pt>
                <c:pt idx="4">
                  <c:v>1.7956000000000001</c:v>
                </c:pt>
              </c:numCache>
            </c:numRef>
          </c:xVal>
          <c:yVal>
            <c:numRef>
              <c:f>Verstärkung!$Q$7:$Q$11</c:f>
              <c:numCache>
                <c:formatCode>0.00</c:formatCode>
                <c:ptCount val="5"/>
                <c:pt idx="0">
                  <c:v>3.8025000000000002</c:v>
                </c:pt>
                <c:pt idx="1">
                  <c:v>7.5076000000000009</c:v>
                </c:pt>
                <c:pt idx="2">
                  <c:v>11.696400000000001</c:v>
                </c:pt>
                <c:pt idx="3">
                  <c:v>22.278399999999998</c:v>
                </c:pt>
                <c:pt idx="4">
                  <c:v>27.04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C0C-4CC2-8127-E7E2B13E1078}"/>
            </c:ext>
          </c:extLst>
        </c:ser>
        <c:ser>
          <c:idx val="1"/>
          <c:order val="1"/>
          <c:tx>
            <c:v>30m</c:v>
          </c:tx>
          <c:xVal>
            <c:numRef>
              <c:f>Verstärkung!$P$12:$P$16</c:f>
              <c:numCache>
                <c:formatCode>0.00</c:formatCode>
                <c:ptCount val="5"/>
                <c:pt idx="0">
                  <c:v>0.49</c:v>
                </c:pt>
                <c:pt idx="1">
                  <c:v>0.7568999999999998</c:v>
                </c:pt>
                <c:pt idx="2">
                  <c:v>1.0100250000000002</c:v>
                </c:pt>
                <c:pt idx="3">
                  <c:v>1.5129000000000001</c:v>
                </c:pt>
                <c:pt idx="4">
                  <c:v>1.7689000000000001</c:v>
                </c:pt>
              </c:numCache>
            </c:numRef>
          </c:xVal>
          <c:yVal>
            <c:numRef>
              <c:f>Verstärkung!$Q$12:$Q$16</c:f>
              <c:numCache>
                <c:formatCode>0.00</c:formatCode>
                <c:ptCount val="5"/>
                <c:pt idx="0">
                  <c:v>2.3104</c:v>
                </c:pt>
                <c:pt idx="1">
                  <c:v>9.1204000000000001</c:v>
                </c:pt>
                <c:pt idx="2">
                  <c:v>20.430400000000002</c:v>
                </c:pt>
                <c:pt idx="3">
                  <c:v>27.04</c:v>
                </c:pt>
                <c:pt idx="4">
                  <c:v>32.489999999999988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C0C-4CC2-8127-E7E2B13E1078}"/>
            </c:ext>
          </c:extLst>
        </c:ser>
        <c:ser>
          <c:idx val="2"/>
          <c:order val="2"/>
          <c:tx>
            <c:v>40m</c:v>
          </c:tx>
          <c:xVal>
            <c:numRef>
              <c:f>Verstärkung!$P$17:$P$21</c:f>
              <c:numCache>
                <c:formatCode>0.00</c:formatCode>
                <c:ptCount val="5"/>
                <c:pt idx="0">
                  <c:v>0.49</c:v>
                </c:pt>
                <c:pt idx="1">
                  <c:v>0.74822500000000003</c:v>
                </c:pt>
                <c:pt idx="2">
                  <c:v>1</c:v>
                </c:pt>
                <c:pt idx="3">
                  <c:v>1.5129000000000001</c:v>
                </c:pt>
                <c:pt idx="4">
                  <c:v>1.96</c:v>
                </c:pt>
              </c:numCache>
            </c:numRef>
          </c:xVal>
          <c:yVal>
            <c:numRef>
              <c:f>Verstärkung!$Q$17:$Q$21</c:f>
              <c:numCache>
                <c:formatCode>0.00</c:formatCode>
                <c:ptCount val="5"/>
                <c:pt idx="0">
                  <c:v>3.6863999999999999</c:v>
                </c:pt>
                <c:pt idx="1">
                  <c:v>16.321600000000004</c:v>
                </c:pt>
                <c:pt idx="2">
                  <c:v>26.522500000000001</c:v>
                </c:pt>
                <c:pt idx="3">
                  <c:v>36</c:v>
                </c:pt>
                <c:pt idx="4">
                  <c:v>38.44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C0C-4CC2-8127-E7E2B13E1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959936"/>
        <c:axId val="364960512"/>
      </c:scatterChart>
      <c:valAx>
        <c:axId val="36495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P</a:t>
                </a:r>
                <a:r>
                  <a:rPr lang="en-US" sz="1400" baseline="-25000"/>
                  <a:t>in</a:t>
                </a:r>
                <a:r>
                  <a:rPr lang="en-US" sz="1400"/>
                  <a:t> [W]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364960512"/>
        <c:crosses val="autoZero"/>
        <c:crossBetween val="midCat"/>
      </c:valAx>
      <c:valAx>
        <c:axId val="364960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P</a:t>
                </a:r>
                <a:r>
                  <a:rPr lang="en-US" sz="1400" baseline="-25000"/>
                  <a:t>out</a:t>
                </a:r>
                <a:r>
                  <a:rPr lang="en-US" sz="1400"/>
                  <a:t> [W]</a:t>
                </a:r>
              </a:p>
            </c:rich>
          </c:tx>
          <c:layout>
            <c:manualLayout>
              <c:xMode val="edge"/>
              <c:yMode val="edge"/>
              <c:x val="2.7527777777777779E-2"/>
              <c:y val="0.3668639459283275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64959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83814523184598E-2"/>
          <c:y val="6.4814814814814811E-2"/>
          <c:w val="0.87762729658792649"/>
          <c:h val="0.8277857976086322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'R6'!$N$7</c:f>
              <c:strCache>
                <c:ptCount val="1"/>
                <c:pt idx="0">
                  <c:v>R6opt. 7,1 MHz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'R6'!$M$8:$M$11</c:f>
              <c:numCache>
                <c:formatCode>General</c:formatCode>
                <c:ptCount val="4"/>
                <c:pt idx="0">
                  <c:v>4.1000000000000002E-2</c:v>
                </c:pt>
                <c:pt idx="1">
                  <c:v>0.248</c:v>
                </c:pt>
                <c:pt idx="2">
                  <c:v>0.61599999999999999</c:v>
                </c:pt>
                <c:pt idx="3">
                  <c:v>0.92200000000000004</c:v>
                </c:pt>
              </c:numCache>
            </c:numRef>
          </c:xVal>
          <c:yVal>
            <c:numRef>
              <c:f>'R6'!$N$8:$N$11</c:f>
              <c:numCache>
                <c:formatCode>0.0</c:formatCode>
                <c:ptCount val="4"/>
                <c:pt idx="0">
                  <c:v>12</c:v>
                </c:pt>
                <c:pt idx="1">
                  <c:v>13.000000000000004</c:v>
                </c:pt>
                <c:pt idx="2">
                  <c:v>19.999999999999993</c:v>
                </c:pt>
                <c:pt idx="3">
                  <c:v>17.625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820-415A-BC6B-C2AC8DBDBD45}"/>
            </c:ext>
          </c:extLst>
        </c:ser>
        <c:ser>
          <c:idx val="1"/>
          <c:order val="1"/>
          <c:tx>
            <c:strRef>
              <c:f>'R6'!$N$17</c:f>
              <c:strCache>
                <c:ptCount val="1"/>
                <c:pt idx="0">
                  <c:v>R6opt. 14,2 MHz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'R6'!$M$18:$M$21</c:f>
              <c:numCache>
                <c:formatCode>General</c:formatCode>
                <c:ptCount val="4"/>
                <c:pt idx="0">
                  <c:v>4.2999999999999997E-2</c:v>
                </c:pt>
                <c:pt idx="1">
                  <c:v>0.23799999999999999</c:v>
                </c:pt>
                <c:pt idx="2">
                  <c:v>0.65600000000000003</c:v>
                </c:pt>
                <c:pt idx="3">
                  <c:v>0.92200000000000004</c:v>
                </c:pt>
              </c:numCache>
            </c:numRef>
          </c:xVal>
          <c:yVal>
            <c:numRef>
              <c:f>'R6'!$N$18:$N$21</c:f>
              <c:numCache>
                <c:formatCode>0.0</c:formatCode>
                <c:ptCount val="4"/>
                <c:pt idx="0">
                  <c:v>17.142857142857142</c:v>
                </c:pt>
                <c:pt idx="1">
                  <c:v>18.444444444444443</c:v>
                </c:pt>
                <c:pt idx="2">
                  <c:v>26.54545454545454</c:v>
                </c:pt>
                <c:pt idx="3">
                  <c:v>30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820-415A-BC6B-C2AC8DBDB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741184"/>
        <c:axId val="365741760"/>
      </c:scatterChart>
      <c:valAx>
        <c:axId val="36574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741760"/>
        <c:crosses val="autoZero"/>
        <c:crossBetween val="midCat"/>
      </c:valAx>
      <c:valAx>
        <c:axId val="3657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74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323850</xdr:colOff>
      <xdr:row>3</xdr:row>
      <xdr:rowOff>180974</xdr:rowOff>
    </xdr:from>
    <xdr:to>
      <xdr:col>30</xdr:col>
      <xdr:colOff>323850</xdr:colOff>
      <xdr:row>21</xdr:row>
      <xdr:rowOff>228599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28573</xdr:colOff>
      <xdr:row>21</xdr:row>
      <xdr:rowOff>47625</xdr:rowOff>
    </xdr:from>
    <xdr:to>
      <xdr:col>10</xdr:col>
      <xdr:colOff>561974</xdr:colOff>
      <xdr:row>31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workbookViewId="0"/>
  </sheetViews>
  <sheetFormatPr baseColWidth="10" defaultRowHeight="14.25" x14ac:dyDescent="0.2"/>
  <cols>
    <col min="1" max="2" width="8.140625" style="49" customWidth="1"/>
    <col min="3" max="3" width="11" style="49" bestFit="1" customWidth="1"/>
    <col min="4" max="4" width="5.7109375" style="49" bestFit="1" customWidth="1"/>
    <col min="5" max="5" width="9" style="49" customWidth="1"/>
    <col min="6" max="6" width="8.140625" style="49" customWidth="1"/>
    <col min="7" max="8" width="9.28515625" style="49" customWidth="1"/>
    <col min="9" max="13" width="8.7109375" style="49" customWidth="1"/>
    <col min="14" max="14" width="16.7109375" style="49" customWidth="1"/>
    <col min="15" max="15" width="6.5703125" style="49" bestFit="1" customWidth="1"/>
    <col min="16" max="16" width="7.42578125" style="49" bestFit="1" customWidth="1"/>
    <col min="17" max="17" width="8.42578125" style="49" bestFit="1" customWidth="1"/>
    <col min="18" max="18" width="9.42578125" style="49" bestFit="1" customWidth="1"/>
    <col min="19" max="19" width="5" style="49" bestFit="1" customWidth="1"/>
    <col min="20" max="20" width="6.28515625" style="49" bestFit="1" customWidth="1"/>
    <col min="21" max="21" width="5.140625" style="49" bestFit="1" customWidth="1"/>
    <col min="22" max="22" width="9.42578125" style="49" bestFit="1" customWidth="1"/>
    <col min="23" max="23" width="9.140625" style="49" bestFit="1" customWidth="1"/>
    <col min="24" max="24" width="9.42578125" style="49" bestFit="1" customWidth="1"/>
    <col min="25" max="16384" width="11.42578125" style="49"/>
  </cols>
  <sheetData>
    <row r="1" spans="1:24" ht="18.75" thickBot="1" x14ac:dyDescent="0.3">
      <c r="A1" s="48" t="s">
        <v>66</v>
      </c>
      <c r="I1" s="91" t="s">
        <v>67</v>
      </c>
      <c r="J1" s="92"/>
      <c r="K1" s="92"/>
      <c r="L1" s="92"/>
      <c r="M1" s="92"/>
      <c r="N1" s="93"/>
    </row>
    <row r="2" spans="1:24" ht="20.25" thickBot="1" x14ac:dyDescent="0.4">
      <c r="A2" s="50" t="s">
        <v>68</v>
      </c>
      <c r="B2" s="89">
        <v>43135</v>
      </c>
      <c r="C2" s="90"/>
      <c r="I2" s="65" t="s">
        <v>69</v>
      </c>
      <c r="J2" s="94" t="s">
        <v>70</v>
      </c>
      <c r="K2" s="98"/>
      <c r="L2" s="51" t="s">
        <v>71</v>
      </c>
      <c r="M2" s="94" t="s">
        <v>72</v>
      </c>
      <c r="N2" s="95"/>
    </row>
    <row r="3" spans="1:24" ht="20.25" thickBot="1" x14ac:dyDescent="0.4">
      <c r="A3" s="55"/>
      <c r="B3" s="57"/>
      <c r="I3" s="66" t="s">
        <v>73</v>
      </c>
      <c r="J3" s="96" t="s">
        <v>84</v>
      </c>
      <c r="K3" s="99"/>
      <c r="L3" s="67" t="s">
        <v>74</v>
      </c>
      <c r="M3" s="96" t="s">
        <v>75</v>
      </c>
      <c r="N3" s="97"/>
    </row>
    <row r="4" spans="1:24" ht="15" x14ac:dyDescent="0.2">
      <c r="A4" s="55"/>
      <c r="B4" s="56"/>
    </row>
    <row r="5" spans="1:24" ht="15" thickBot="1" x14ac:dyDescent="0.25"/>
    <row r="6" spans="1:24" ht="18" x14ac:dyDescent="0.35">
      <c r="A6" s="52" t="s">
        <v>19</v>
      </c>
      <c r="B6" s="53" t="s">
        <v>76</v>
      </c>
      <c r="C6" s="54" t="s">
        <v>77</v>
      </c>
      <c r="D6" s="54" t="s">
        <v>78</v>
      </c>
      <c r="E6" s="54" t="s">
        <v>79</v>
      </c>
      <c r="F6" s="54" t="s">
        <v>80</v>
      </c>
      <c r="G6" s="54" t="s">
        <v>81</v>
      </c>
      <c r="H6" s="54" t="s">
        <v>82</v>
      </c>
      <c r="I6" s="54" t="s">
        <v>86</v>
      </c>
      <c r="J6" s="54" t="s">
        <v>87</v>
      </c>
      <c r="K6" s="54" t="s">
        <v>100</v>
      </c>
      <c r="L6" s="54" t="s">
        <v>101</v>
      </c>
      <c r="M6" s="54" t="s">
        <v>102</v>
      </c>
      <c r="N6" s="53" t="s">
        <v>83</v>
      </c>
      <c r="O6" s="77" t="s">
        <v>91</v>
      </c>
      <c r="P6" s="78" t="s">
        <v>92</v>
      </c>
      <c r="Q6" s="78" t="s">
        <v>95</v>
      </c>
      <c r="R6" s="78" t="s">
        <v>94</v>
      </c>
      <c r="S6" s="82" t="s">
        <v>93</v>
      </c>
      <c r="T6" s="82" t="s">
        <v>99</v>
      </c>
      <c r="U6" s="83" t="s">
        <v>0</v>
      </c>
      <c r="V6" s="78" t="s">
        <v>96</v>
      </c>
      <c r="W6" s="78" t="s">
        <v>97</v>
      </c>
      <c r="X6" s="84" t="s">
        <v>98</v>
      </c>
    </row>
    <row r="7" spans="1:24" ht="19.5" customHeight="1" x14ac:dyDescent="0.2">
      <c r="A7" s="58">
        <v>14.2</v>
      </c>
      <c r="B7" s="59">
        <v>2.7</v>
      </c>
      <c r="C7" s="60" t="s">
        <v>89</v>
      </c>
      <c r="D7" s="59">
        <v>0.06</v>
      </c>
      <c r="E7" s="63">
        <v>14.1</v>
      </c>
      <c r="F7" s="69">
        <v>1.86</v>
      </c>
      <c r="G7" s="63">
        <v>13.9</v>
      </c>
      <c r="H7" s="64">
        <v>0.39</v>
      </c>
      <c r="I7" s="63">
        <v>38.4</v>
      </c>
      <c r="J7" s="63">
        <v>-9.8000000000000007</v>
      </c>
      <c r="K7" s="63">
        <v>-3.15</v>
      </c>
      <c r="L7" s="63">
        <v>-18</v>
      </c>
      <c r="M7" s="63">
        <v>-26</v>
      </c>
      <c r="N7" s="72" t="s">
        <v>90</v>
      </c>
      <c r="O7" s="79">
        <f>F7-D7</f>
        <v>1.8</v>
      </c>
      <c r="P7" s="74">
        <f>E7^2/8/50</f>
        <v>0.49702499999999999</v>
      </c>
      <c r="Q7" s="74">
        <f>(H7*100)^2/8/50</f>
        <v>3.8025000000000002</v>
      </c>
      <c r="R7" s="75">
        <f t="shared" ref="R7:R21" si="0">G7*O7-Q7</f>
        <v>21.217500000000001</v>
      </c>
      <c r="S7" s="75">
        <f t="shared" ref="S7" si="1">Q7/P7</f>
        <v>7.6505205975554551</v>
      </c>
      <c r="T7" s="75">
        <f>10*LOG10(S7)</f>
        <v>8.8369098874223866</v>
      </c>
      <c r="U7" s="76">
        <f t="shared" ref="U7:U21" si="2">Q7/(G7*O7)</f>
        <v>0.15197841726618705</v>
      </c>
      <c r="V7" s="86">
        <f>I7-MAX(J7:M7)</f>
        <v>41.55</v>
      </c>
      <c r="W7" s="87">
        <f>(10^(J7/10)+10^(K7/10)+10^(L7/10)+10^(M7/10))/(10^(I7/10)+10^(J7/10)+10^(K7/10)+10^(L7/10)+10^(M7/10))</f>
        <v>8.7766054235740369E-5</v>
      </c>
      <c r="X7" s="88">
        <f>(10^(J7/10)+10^(K7/10)+10^(L7/10)+10^(M7/10))/10^(I7/10)</f>
        <v>8.777375779212724E-5</v>
      </c>
    </row>
    <row r="8" spans="1:24" ht="19.5" customHeight="1" x14ac:dyDescent="0.2">
      <c r="A8" s="58">
        <v>14.2</v>
      </c>
      <c r="B8" s="59">
        <v>2.7</v>
      </c>
      <c r="C8" s="60" t="s">
        <v>89</v>
      </c>
      <c r="D8" s="59">
        <v>0.06</v>
      </c>
      <c r="E8" s="63">
        <v>17.3</v>
      </c>
      <c r="F8" s="69">
        <v>2.73</v>
      </c>
      <c r="G8" s="63">
        <v>13.4</v>
      </c>
      <c r="H8" s="64">
        <v>0.54800000000000004</v>
      </c>
      <c r="I8" s="63">
        <v>36.4</v>
      </c>
      <c r="J8" s="63">
        <v>-14.5</v>
      </c>
      <c r="K8" s="63">
        <v>-4.75</v>
      </c>
      <c r="L8" s="63">
        <v>-10.5</v>
      </c>
      <c r="M8" s="63">
        <v>-7.7</v>
      </c>
      <c r="N8" s="72" t="s">
        <v>90</v>
      </c>
      <c r="O8" s="79">
        <f t="shared" ref="O8:O11" si="3">F8-D8</f>
        <v>2.67</v>
      </c>
      <c r="P8" s="74">
        <f t="shared" ref="P8:P11" si="4">E8^2/8/50</f>
        <v>0.74822500000000003</v>
      </c>
      <c r="Q8" s="74">
        <f t="shared" ref="Q8:Q11" si="5">(H8*100)^2/8/50</f>
        <v>7.5076000000000009</v>
      </c>
      <c r="R8" s="75">
        <f t="shared" si="0"/>
        <v>28.270399999999999</v>
      </c>
      <c r="S8" s="75">
        <f t="shared" ref="S8:S11" si="6">Q8/P8</f>
        <v>10.033880183100004</v>
      </c>
      <c r="T8" s="75">
        <f t="shared" ref="T8:T21" si="7">10*LOG10(S8)</f>
        <v>10.014689107111476</v>
      </c>
      <c r="U8" s="76">
        <f t="shared" si="2"/>
        <v>0.20983844820839626</v>
      </c>
      <c r="V8" s="86">
        <f t="shared" ref="V8:V21" si="8">I8-MAX(J8:M8)</f>
        <v>41.15</v>
      </c>
      <c r="W8" s="87">
        <f t="shared" ref="W8:W21" si="9">(10^(J8/10)+10^(K8/10)+10^(L8/10)+10^(M8/10))/(10^(I8/10)+10^(J8/10)+10^(K8/10)+10^(L8/10)+10^(M8/10))</f>
        <v>1.4416556133814307E-4</v>
      </c>
      <c r="X8" s="88">
        <f t="shared" ref="X8:X21" si="10">(10^(J8/10)+10^(K8/10)+10^(L8/10)+10^(M8/10))/10^(I8/10)</f>
        <v>1.441863480439461E-4</v>
      </c>
    </row>
    <row r="9" spans="1:24" ht="19.5" customHeight="1" x14ac:dyDescent="0.2">
      <c r="A9" s="58">
        <v>14.2</v>
      </c>
      <c r="B9" s="59">
        <v>2.7</v>
      </c>
      <c r="C9" s="60" t="s">
        <v>89</v>
      </c>
      <c r="D9" s="59">
        <v>0.06</v>
      </c>
      <c r="E9" s="63">
        <v>20</v>
      </c>
      <c r="F9" s="69">
        <v>3.57</v>
      </c>
      <c r="G9" s="63">
        <v>13.1</v>
      </c>
      <c r="H9" s="64">
        <v>0.68400000000000005</v>
      </c>
      <c r="I9" s="63"/>
      <c r="J9" s="63"/>
      <c r="K9" s="63"/>
      <c r="L9" s="63"/>
      <c r="M9" s="63"/>
      <c r="N9" s="72" t="s">
        <v>90</v>
      </c>
      <c r="O9" s="79">
        <f t="shared" si="3"/>
        <v>3.51</v>
      </c>
      <c r="P9" s="74">
        <f t="shared" si="4"/>
        <v>1</v>
      </c>
      <c r="Q9" s="74">
        <f t="shared" si="5"/>
        <v>11.696400000000001</v>
      </c>
      <c r="R9" s="75">
        <f t="shared" si="0"/>
        <v>34.284599999999998</v>
      </c>
      <c r="S9" s="75">
        <f t="shared" si="6"/>
        <v>11.696400000000001</v>
      </c>
      <c r="T9" s="75">
        <f t="shared" si="7"/>
        <v>10.680522121122703</v>
      </c>
      <c r="U9" s="76">
        <f t="shared" si="2"/>
        <v>0.25437463300058727</v>
      </c>
      <c r="V9" s="86"/>
      <c r="W9" s="87"/>
      <c r="X9" s="88"/>
    </row>
    <row r="10" spans="1:24" ht="19.5" customHeight="1" x14ac:dyDescent="0.2">
      <c r="A10" s="58">
        <v>14.2</v>
      </c>
      <c r="B10" s="59">
        <v>2.7</v>
      </c>
      <c r="C10" s="60" t="s">
        <v>89</v>
      </c>
      <c r="D10" s="59">
        <v>0.06</v>
      </c>
      <c r="E10" s="63">
        <v>24.5</v>
      </c>
      <c r="F10" s="69">
        <v>4.41</v>
      </c>
      <c r="G10" s="63">
        <v>12.9</v>
      </c>
      <c r="H10" s="64">
        <v>0.94399999999999995</v>
      </c>
      <c r="I10" s="63"/>
      <c r="J10" s="63"/>
      <c r="K10" s="63"/>
      <c r="L10" s="63"/>
      <c r="M10" s="63"/>
      <c r="N10" s="72" t="s">
        <v>90</v>
      </c>
      <c r="O10" s="79">
        <f t="shared" si="3"/>
        <v>4.3500000000000005</v>
      </c>
      <c r="P10" s="74">
        <f t="shared" si="4"/>
        <v>1.5006250000000001</v>
      </c>
      <c r="Q10" s="74">
        <f t="shared" si="5"/>
        <v>22.278399999999998</v>
      </c>
      <c r="R10" s="75">
        <f t="shared" si="0"/>
        <v>33.836600000000011</v>
      </c>
      <c r="S10" s="75">
        <f t="shared" si="6"/>
        <v>14.846080799666803</v>
      </c>
      <c r="T10" s="75">
        <f t="shared" si="7"/>
        <v>11.716118198670728</v>
      </c>
      <c r="U10" s="76">
        <f t="shared" si="2"/>
        <v>0.39701327630758254</v>
      </c>
      <c r="V10" s="86"/>
      <c r="W10" s="87"/>
      <c r="X10" s="88"/>
    </row>
    <row r="11" spans="1:24" ht="19.5" customHeight="1" x14ac:dyDescent="0.2">
      <c r="A11" s="58">
        <v>14.2</v>
      </c>
      <c r="B11" s="59">
        <v>2.7</v>
      </c>
      <c r="C11" s="60" t="s">
        <v>89</v>
      </c>
      <c r="D11" s="59">
        <v>0.06</v>
      </c>
      <c r="E11" s="63">
        <v>26.8</v>
      </c>
      <c r="F11" s="69">
        <v>4.75</v>
      </c>
      <c r="G11" s="63">
        <v>12.9</v>
      </c>
      <c r="H11" s="64">
        <v>1.04</v>
      </c>
      <c r="I11" s="63">
        <v>36.4</v>
      </c>
      <c r="J11" s="63">
        <v>-15</v>
      </c>
      <c r="K11" s="63">
        <v>-3.96</v>
      </c>
      <c r="L11" s="63">
        <v>-22</v>
      </c>
      <c r="M11" s="63">
        <v>-20</v>
      </c>
      <c r="N11" s="72" t="s">
        <v>90</v>
      </c>
      <c r="O11" s="79">
        <f t="shared" si="3"/>
        <v>4.6900000000000004</v>
      </c>
      <c r="P11" s="74">
        <f t="shared" si="4"/>
        <v>1.7956000000000001</v>
      </c>
      <c r="Q11" s="74">
        <f t="shared" si="5"/>
        <v>27.04</v>
      </c>
      <c r="R11" s="75">
        <f t="shared" si="0"/>
        <v>33.461000000000006</v>
      </c>
      <c r="S11" s="75">
        <f t="shared" si="6"/>
        <v>15.059033192247716</v>
      </c>
      <c r="T11" s="75">
        <f t="shared" si="7"/>
        <v>11.77797090539983</v>
      </c>
      <c r="U11" s="76">
        <f t="shared" si="2"/>
        <v>0.44693476140890226</v>
      </c>
      <c r="V11" s="86">
        <f t="shared" si="8"/>
        <v>40.36</v>
      </c>
      <c r="W11" s="87">
        <f t="shared" si="9"/>
        <v>1.03015011013769E-4</v>
      </c>
      <c r="X11" s="88">
        <f t="shared" si="10"/>
        <v>1.0302562419958064E-4</v>
      </c>
    </row>
    <row r="12" spans="1:24" ht="19.5" customHeight="1" x14ac:dyDescent="0.2">
      <c r="A12" s="58">
        <v>10.1</v>
      </c>
      <c r="B12" s="59">
        <v>2.7</v>
      </c>
      <c r="C12" s="60" t="s">
        <v>85</v>
      </c>
      <c r="D12" s="59">
        <v>0.04</v>
      </c>
      <c r="E12" s="63">
        <v>14</v>
      </c>
      <c r="F12" s="69">
        <v>1.51</v>
      </c>
      <c r="G12" s="63">
        <v>13.9</v>
      </c>
      <c r="H12" s="64">
        <v>0.30399999999999999</v>
      </c>
      <c r="I12" s="63">
        <v>38</v>
      </c>
      <c r="J12" s="63">
        <v>-20</v>
      </c>
      <c r="K12" s="63">
        <v>-8.75</v>
      </c>
      <c r="L12" s="63">
        <v>-10.5</v>
      </c>
      <c r="M12" s="63">
        <v>-25</v>
      </c>
      <c r="N12" s="72" t="s">
        <v>90</v>
      </c>
      <c r="O12" s="79">
        <f t="shared" ref="O12:O21" si="11">F12-D12</f>
        <v>1.47</v>
      </c>
      <c r="P12" s="74">
        <f t="shared" ref="P12:P21" si="12">E12^2/8/50</f>
        <v>0.49</v>
      </c>
      <c r="Q12" s="74">
        <f t="shared" ref="Q12:Q21" si="13">(H12*100)^2/8/50</f>
        <v>2.3104</v>
      </c>
      <c r="R12" s="75">
        <f t="shared" si="0"/>
        <v>18.122599999999998</v>
      </c>
      <c r="S12" s="75">
        <f t="shared" ref="S12:S21" si="14">Q12/P12</f>
        <v>4.7151020408163262</v>
      </c>
      <c r="T12" s="75">
        <f t="shared" si="7"/>
        <v>6.734910958610314</v>
      </c>
      <c r="U12" s="76">
        <f t="shared" si="2"/>
        <v>0.11307199138648265</v>
      </c>
      <c r="V12" s="86">
        <f t="shared" si="8"/>
        <v>46.75</v>
      </c>
      <c r="W12" s="87">
        <f t="shared" si="9"/>
        <v>3.734495157318944E-5</v>
      </c>
      <c r="X12" s="88">
        <f t="shared" si="10"/>
        <v>3.7346346270682353E-5</v>
      </c>
    </row>
    <row r="13" spans="1:24" ht="19.5" customHeight="1" x14ac:dyDescent="0.2">
      <c r="A13" s="58">
        <v>10.1</v>
      </c>
      <c r="B13" s="59">
        <v>2.7</v>
      </c>
      <c r="C13" s="60" t="s">
        <v>85</v>
      </c>
      <c r="D13" s="59">
        <v>0.04</v>
      </c>
      <c r="E13" s="63">
        <v>17.399999999999999</v>
      </c>
      <c r="F13" s="69">
        <v>3.29</v>
      </c>
      <c r="G13" s="63">
        <v>13.2</v>
      </c>
      <c r="H13" s="64">
        <v>0.60399999999999998</v>
      </c>
      <c r="I13" s="63">
        <v>37.6</v>
      </c>
      <c r="J13" s="63">
        <v>-16.2</v>
      </c>
      <c r="K13" s="63">
        <v>-12.7</v>
      </c>
      <c r="L13" s="63">
        <v>-16</v>
      </c>
      <c r="M13" s="63">
        <v>-25</v>
      </c>
      <c r="N13" s="72" t="s">
        <v>90</v>
      </c>
      <c r="O13" s="79">
        <f t="shared" si="11"/>
        <v>3.25</v>
      </c>
      <c r="P13" s="74">
        <f t="shared" si="12"/>
        <v>0.7568999999999998</v>
      </c>
      <c r="Q13" s="74">
        <f t="shared" si="13"/>
        <v>9.1204000000000001</v>
      </c>
      <c r="R13" s="75">
        <f t="shared" si="0"/>
        <v>33.779600000000002</v>
      </c>
      <c r="S13" s="75">
        <f t="shared" si="14"/>
        <v>12.049676311269655</v>
      </c>
      <c r="T13" s="75">
        <f t="shared" si="7"/>
        <v>10.809753806770644</v>
      </c>
      <c r="U13" s="76">
        <f t="shared" si="2"/>
        <v>0.21259673659673661</v>
      </c>
      <c r="V13" s="86">
        <f t="shared" ref="V13" si="15">I13-MAX(J13:M13)</f>
        <v>50.3</v>
      </c>
      <c r="W13" s="87">
        <f t="shared" ref="W13" si="16">(10^(J13/10)+10^(K13/10)+10^(L13/10)+10^(M13/10))/(10^(I13/10)+10^(J13/10)+10^(K13/10)+10^(L13/10)+10^(M13/10))</f>
        <v>1.8415596898477916E-5</v>
      </c>
      <c r="X13" s="88">
        <f t="shared" ref="X13" si="17">(10^(J13/10)+10^(K13/10)+10^(L13/10)+10^(M13/10))/10^(I13/10)</f>
        <v>1.841593603893252E-5</v>
      </c>
    </row>
    <row r="14" spans="1:24" ht="19.5" customHeight="1" x14ac:dyDescent="0.2">
      <c r="A14" s="58">
        <v>10.1</v>
      </c>
      <c r="B14" s="59">
        <v>2.7</v>
      </c>
      <c r="C14" s="60" t="s">
        <v>85</v>
      </c>
      <c r="D14" s="59">
        <v>0.04</v>
      </c>
      <c r="E14" s="63">
        <v>20.100000000000001</v>
      </c>
      <c r="F14" s="69">
        <v>4.97</v>
      </c>
      <c r="G14" s="63">
        <v>12.9</v>
      </c>
      <c r="H14" s="64">
        <v>0.90400000000000003</v>
      </c>
      <c r="I14" s="63">
        <v>36</v>
      </c>
      <c r="J14" s="63">
        <v>-25</v>
      </c>
      <c r="K14" s="63">
        <v>-12.3</v>
      </c>
      <c r="L14" s="63">
        <v>-20</v>
      </c>
      <c r="M14" s="63">
        <v>-25</v>
      </c>
      <c r="N14" s="72" t="s">
        <v>90</v>
      </c>
      <c r="O14" s="79">
        <f t="shared" si="11"/>
        <v>4.93</v>
      </c>
      <c r="P14" s="74">
        <f t="shared" si="12"/>
        <v>1.0100250000000002</v>
      </c>
      <c r="Q14" s="74">
        <f t="shared" si="13"/>
        <v>20.430400000000002</v>
      </c>
      <c r="R14" s="75">
        <f t="shared" si="0"/>
        <v>43.166600000000003</v>
      </c>
      <c r="S14" s="75">
        <f t="shared" si="14"/>
        <v>20.227618128264151</v>
      </c>
      <c r="T14" s="75">
        <f t="shared" si="7"/>
        <v>13.059447461097488</v>
      </c>
      <c r="U14" s="76">
        <f t="shared" si="2"/>
        <v>0.32124785760334612</v>
      </c>
      <c r="V14" s="86">
        <f t="shared" ref="V14" si="18">I14-MAX(J14:M14)</f>
        <v>48.3</v>
      </c>
      <c r="W14" s="87">
        <f t="shared" ref="W14" si="19">(10^(J14/10)+10^(K14/10)+10^(L14/10)+10^(M14/10))/(10^(I14/10)+10^(J14/10)+10^(K14/10)+10^(L14/10)+10^(M14/10))</f>
        <v>1.8891269895819872E-5</v>
      </c>
      <c r="X14" s="88">
        <f t="shared" ref="X14" si="20">(10^(J14/10)+10^(K14/10)+10^(L14/10)+10^(M14/10))/10^(I14/10)</f>
        <v>1.8891626782640193E-5</v>
      </c>
    </row>
    <row r="15" spans="1:24" ht="19.5" customHeight="1" x14ac:dyDescent="0.2">
      <c r="A15" s="58">
        <v>10.1</v>
      </c>
      <c r="B15" s="59">
        <v>2.7</v>
      </c>
      <c r="C15" s="60" t="s">
        <v>85</v>
      </c>
      <c r="D15" s="59">
        <v>0.04</v>
      </c>
      <c r="E15" s="63">
        <v>24.6</v>
      </c>
      <c r="F15" s="69">
        <v>5.7</v>
      </c>
      <c r="G15" s="63">
        <v>12.6</v>
      </c>
      <c r="H15" s="64">
        <v>1.04</v>
      </c>
      <c r="I15" s="63">
        <v>37.200000000000003</v>
      </c>
      <c r="J15" s="63">
        <v>-14.5</v>
      </c>
      <c r="K15" s="63">
        <v>-9.56</v>
      </c>
      <c r="L15" s="63">
        <v>-12.1</v>
      </c>
      <c r="M15" s="63">
        <v>-25</v>
      </c>
      <c r="N15" s="72" t="s">
        <v>90</v>
      </c>
      <c r="O15" s="79">
        <f t="shared" si="11"/>
        <v>5.66</v>
      </c>
      <c r="P15" s="74">
        <f t="shared" si="12"/>
        <v>1.5129000000000001</v>
      </c>
      <c r="Q15" s="74">
        <f t="shared" si="13"/>
        <v>27.04</v>
      </c>
      <c r="R15" s="75">
        <f t="shared" si="0"/>
        <v>44.276000000000003</v>
      </c>
      <c r="S15" s="75">
        <f t="shared" si="14"/>
        <v>17.87295921739705</v>
      </c>
      <c r="T15" s="75">
        <f t="shared" si="7"/>
        <v>12.521964643908024</v>
      </c>
      <c r="U15" s="76">
        <f t="shared" si="2"/>
        <v>0.37915755230242859</v>
      </c>
      <c r="V15" s="86">
        <f t="shared" ref="V15" si="21">I15-MAX(J15:M15)</f>
        <v>46.760000000000005</v>
      </c>
      <c r="W15" s="87">
        <f t="shared" ref="W15" si="22">(10^(J15/10)+10^(K15/10)+10^(L15/10)+10^(M15/10))/(10^(I15/10)+10^(J15/10)+10^(K15/10)+10^(L15/10)+10^(M15/10))</f>
        <v>4.0197030522506426E-5</v>
      </c>
      <c r="X15" s="88">
        <f t="shared" ref="X15" si="23">(10^(J15/10)+10^(K15/10)+10^(L15/10)+10^(M15/10))/10^(I15/10)</f>
        <v>4.0198646388722289E-5</v>
      </c>
    </row>
    <row r="16" spans="1:24" ht="19.5" customHeight="1" x14ac:dyDescent="0.2">
      <c r="A16" s="58">
        <v>10.1</v>
      </c>
      <c r="B16" s="59">
        <v>2.7</v>
      </c>
      <c r="C16" s="60" t="s">
        <v>85</v>
      </c>
      <c r="D16" s="59">
        <v>0.04</v>
      </c>
      <c r="E16" s="63">
        <v>26.6</v>
      </c>
      <c r="F16" s="69">
        <v>6.03</v>
      </c>
      <c r="G16" s="63">
        <v>12.6</v>
      </c>
      <c r="H16" s="64">
        <v>1.1399999999999999</v>
      </c>
      <c r="I16" s="63">
        <v>37.200000000000003</v>
      </c>
      <c r="J16" s="63">
        <v>-12.5</v>
      </c>
      <c r="K16" s="63">
        <v>-5.96</v>
      </c>
      <c r="L16" s="63">
        <v>-16</v>
      </c>
      <c r="M16" s="63">
        <v>-25</v>
      </c>
      <c r="N16" s="72" t="s">
        <v>90</v>
      </c>
      <c r="O16" s="79">
        <f t="shared" si="11"/>
        <v>5.99</v>
      </c>
      <c r="P16" s="74">
        <f t="shared" si="12"/>
        <v>1.7689000000000001</v>
      </c>
      <c r="Q16" s="74">
        <f t="shared" si="13"/>
        <v>32.489999999999988</v>
      </c>
      <c r="R16" s="75">
        <f t="shared" si="0"/>
        <v>42.984000000000016</v>
      </c>
      <c r="S16" s="75">
        <f t="shared" si="14"/>
        <v>18.367346938775501</v>
      </c>
      <c r="T16" s="75">
        <f t="shared" si="7"/>
        <v>12.64046429410811</v>
      </c>
      <c r="U16" s="76">
        <f t="shared" si="2"/>
        <v>0.43047937037920325</v>
      </c>
      <c r="V16" s="86">
        <f t="shared" ref="V16" si="24">I16-MAX(J16:M16)</f>
        <v>43.160000000000004</v>
      </c>
      <c r="W16" s="87">
        <f t="shared" ref="W16" si="25">(10^(J16/10)+10^(K16/10)+10^(L16/10)+10^(M16/10))/(10^(I16/10)+10^(J16/10)+10^(K16/10)+10^(L16/10)+10^(M16/10))</f>
        <v>6.4405785393282627E-5</v>
      </c>
      <c r="X16" s="88">
        <f t="shared" ref="X16" si="26">(10^(J16/10)+10^(K16/10)+10^(L16/10)+10^(M16/10))/10^(I16/10)</f>
        <v>6.440993376565395E-5</v>
      </c>
    </row>
    <row r="17" spans="1:24" ht="19.5" customHeight="1" x14ac:dyDescent="0.2">
      <c r="A17" s="58">
        <v>7.1</v>
      </c>
      <c r="B17" s="59">
        <v>2.7</v>
      </c>
      <c r="C17" s="60" t="s">
        <v>85</v>
      </c>
      <c r="D17" s="59">
        <v>0.04</v>
      </c>
      <c r="E17" s="63">
        <v>14</v>
      </c>
      <c r="F17" s="69">
        <v>1.98</v>
      </c>
      <c r="G17" s="63">
        <v>13.9</v>
      </c>
      <c r="H17" s="64">
        <v>0.38400000000000001</v>
      </c>
      <c r="I17" s="63">
        <v>38.4</v>
      </c>
      <c r="J17" s="63">
        <v>-10.3</v>
      </c>
      <c r="K17" s="63">
        <v>-14.5</v>
      </c>
      <c r="L17" s="63">
        <v>-25</v>
      </c>
      <c r="M17" s="63">
        <v>-16</v>
      </c>
      <c r="N17" s="72" t="s">
        <v>90</v>
      </c>
      <c r="O17" s="79">
        <f t="shared" si="11"/>
        <v>1.94</v>
      </c>
      <c r="P17" s="74">
        <f t="shared" si="12"/>
        <v>0.49</v>
      </c>
      <c r="Q17" s="74">
        <f t="shared" si="13"/>
        <v>3.6863999999999999</v>
      </c>
      <c r="R17" s="75">
        <f t="shared" si="0"/>
        <v>23.279600000000002</v>
      </c>
      <c r="S17" s="75">
        <f t="shared" si="14"/>
        <v>7.5232653061224486</v>
      </c>
      <c r="T17" s="75">
        <f t="shared" si="7"/>
        <v>8.7640637737858551</v>
      </c>
      <c r="U17" s="76">
        <f t="shared" si="2"/>
        <v>0.1367054809760439</v>
      </c>
      <c r="V17" s="86">
        <f t="shared" si="8"/>
        <v>48.7</v>
      </c>
      <c r="W17" s="87">
        <f t="shared" si="9"/>
        <v>2.2705595847357264E-5</v>
      </c>
      <c r="X17" s="88">
        <f t="shared" si="10"/>
        <v>2.2706111403146049E-5</v>
      </c>
    </row>
    <row r="18" spans="1:24" ht="19.5" customHeight="1" x14ac:dyDescent="0.2">
      <c r="A18" s="58">
        <v>7.1</v>
      </c>
      <c r="B18" s="59">
        <v>2.7</v>
      </c>
      <c r="C18" s="60" t="s">
        <v>85</v>
      </c>
      <c r="D18" s="59">
        <v>0.04</v>
      </c>
      <c r="E18" s="63">
        <v>17.3</v>
      </c>
      <c r="F18" s="69">
        <v>4.68</v>
      </c>
      <c r="G18" s="63">
        <v>13.2</v>
      </c>
      <c r="H18" s="64">
        <v>0.80800000000000005</v>
      </c>
      <c r="I18" s="63">
        <v>37.200000000000003</v>
      </c>
      <c r="J18" s="63">
        <v>-4.3499999999999996</v>
      </c>
      <c r="K18" s="63">
        <v>-24</v>
      </c>
      <c r="L18" s="63">
        <v>-24</v>
      </c>
      <c r="M18" s="63">
        <v>-22</v>
      </c>
      <c r="N18" s="72" t="s">
        <v>90</v>
      </c>
      <c r="O18" s="79">
        <f t="shared" si="11"/>
        <v>4.6399999999999997</v>
      </c>
      <c r="P18" s="74">
        <f t="shared" si="12"/>
        <v>0.74822500000000003</v>
      </c>
      <c r="Q18" s="74">
        <f t="shared" si="13"/>
        <v>16.321600000000004</v>
      </c>
      <c r="R18" s="75">
        <f t="shared" si="0"/>
        <v>44.926399999999987</v>
      </c>
      <c r="S18" s="75">
        <f t="shared" si="14"/>
        <v>21.813759230178093</v>
      </c>
      <c r="T18" s="75">
        <f t="shared" si="7"/>
        <v>13.387305152915816</v>
      </c>
      <c r="U18" s="76">
        <f t="shared" si="2"/>
        <v>0.26648380355276918</v>
      </c>
      <c r="V18" s="86">
        <f t="shared" si="8"/>
        <v>41.550000000000004</v>
      </c>
      <c r="W18" s="87">
        <f t="shared" si="9"/>
        <v>7.2698333752930445E-5</v>
      </c>
      <c r="X18" s="88">
        <f t="shared" si="10"/>
        <v>7.2703619184902988E-5</v>
      </c>
    </row>
    <row r="19" spans="1:24" ht="19.5" customHeight="1" x14ac:dyDescent="0.2">
      <c r="A19" s="58">
        <v>7.1</v>
      </c>
      <c r="B19" s="59">
        <v>2.7</v>
      </c>
      <c r="C19" s="60" t="s">
        <v>85</v>
      </c>
      <c r="D19" s="59">
        <v>0.04</v>
      </c>
      <c r="E19" s="63">
        <v>20</v>
      </c>
      <c r="F19" s="69">
        <v>5.59</v>
      </c>
      <c r="G19" s="63">
        <v>13</v>
      </c>
      <c r="H19" s="64">
        <v>1.03</v>
      </c>
      <c r="I19" s="63">
        <v>32.799999999999997</v>
      </c>
      <c r="J19" s="63">
        <v>-16.7</v>
      </c>
      <c r="K19" s="63">
        <v>-24</v>
      </c>
      <c r="L19" s="63">
        <v>-24</v>
      </c>
      <c r="M19" s="63">
        <v>-24</v>
      </c>
      <c r="N19" s="72" t="s">
        <v>90</v>
      </c>
      <c r="O19" s="79">
        <f t="shared" si="11"/>
        <v>5.55</v>
      </c>
      <c r="P19" s="74">
        <f t="shared" si="12"/>
        <v>1</v>
      </c>
      <c r="Q19" s="74">
        <f t="shared" si="13"/>
        <v>26.522500000000001</v>
      </c>
      <c r="R19" s="75">
        <f t="shared" si="0"/>
        <v>45.627499999999991</v>
      </c>
      <c r="S19" s="75">
        <f t="shared" si="14"/>
        <v>26.522500000000001</v>
      </c>
      <c r="T19" s="75">
        <f t="shared" si="7"/>
        <v>14.236144580823819</v>
      </c>
      <c r="U19" s="76">
        <f t="shared" si="2"/>
        <v>0.36760221760221767</v>
      </c>
      <c r="V19" s="86">
        <f t="shared" si="8"/>
        <v>49.5</v>
      </c>
      <c r="W19" s="87">
        <f t="shared" si="9"/>
        <v>1.7487767108235075E-5</v>
      </c>
      <c r="X19" s="88">
        <f t="shared" si="10"/>
        <v>1.7488072935581744E-5</v>
      </c>
    </row>
    <row r="20" spans="1:24" ht="19.5" customHeight="1" x14ac:dyDescent="0.2">
      <c r="A20" s="58">
        <v>7.1</v>
      </c>
      <c r="B20" s="59">
        <v>2.7</v>
      </c>
      <c r="C20" s="60" t="s">
        <v>85</v>
      </c>
      <c r="D20" s="59">
        <v>0.04</v>
      </c>
      <c r="E20" s="63">
        <v>24.6</v>
      </c>
      <c r="F20" s="69">
        <v>6.62</v>
      </c>
      <c r="G20" s="63">
        <v>12.7</v>
      </c>
      <c r="H20" s="64">
        <v>1.2</v>
      </c>
      <c r="I20" s="63">
        <v>36</v>
      </c>
      <c r="J20" s="63">
        <v>-12.3</v>
      </c>
      <c r="K20" s="63">
        <v>-22</v>
      </c>
      <c r="L20" s="63">
        <v>-18</v>
      </c>
      <c r="M20" s="63">
        <v>-22</v>
      </c>
      <c r="N20" s="72" t="s">
        <v>90</v>
      </c>
      <c r="O20" s="79">
        <f t="shared" si="11"/>
        <v>6.58</v>
      </c>
      <c r="P20" s="74">
        <f t="shared" si="12"/>
        <v>1.5129000000000001</v>
      </c>
      <c r="Q20" s="74">
        <f t="shared" si="13"/>
        <v>36</v>
      </c>
      <c r="R20" s="75">
        <f t="shared" si="0"/>
        <v>47.566000000000003</v>
      </c>
      <c r="S20" s="75">
        <f t="shared" si="14"/>
        <v>23.795359904818557</v>
      </c>
      <c r="T20" s="75">
        <f t="shared" si="7"/>
        <v>13.764922778884914</v>
      </c>
      <c r="U20" s="76">
        <f t="shared" si="2"/>
        <v>0.43079721417801498</v>
      </c>
      <c r="V20" s="86">
        <f t="shared" si="8"/>
        <v>48.3</v>
      </c>
      <c r="W20" s="87">
        <f t="shared" si="9"/>
        <v>2.1941460533885423E-5</v>
      </c>
      <c r="X20" s="88">
        <f t="shared" si="10"/>
        <v>2.1941941972139242E-5</v>
      </c>
    </row>
    <row r="21" spans="1:24" ht="19.5" customHeight="1" x14ac:dyDescent="0.2">
      <c r="A21" s="58">
        <v>7.1</v>
      </c>
      <c r="B21" s="59">
        <v>2.7</v>
      </c>
      <c r="C21" s="60" t="s">
        <v>85</v>
      </c>
      <c r="D21" s="59">
        <v>0.04</v>
      </c>
      <c r="E21" s="63">
        <v>28</v>
      </c>
      <c r="F21" s="69">
        <v>6.95</v>
      </c>
      <c r="G21" s="63">
        <v>12.5</v>
      </c>
      <c r="H21" s="64">
        <v>1.24</v>
      </c>
      <c r="I21" s="63">
        <v>37.6</v>
      </c>
      <c r="J21" s="63">
        <v>-9.16</v>
      </c>
      <c r="K21" s="63">
        <v>-19.5</v>
      </c>
      <c r="L21" s="63">
        <v>-24</v>
      </c>
      <c r="M21" s="63">
        <v>-22</v>
      </c>
      <c r="N21" s="72" t="s">
        <v>90</v>
      </c>
      <c r="O21" s="79">
        <f t="shared" si="11"/>
        <v>6.91</v>
      </c>
      <c r="P21" s="74">
        <f t="shared" si="12"/>
        <v>1.96</v>
      </c>
      <c r="Q21" s="74">
        <f t="shared" si="13"/>
        <v>38.44</v>
      </c>
      <c r="R21" s="75">
        <f t="shared" si="0"/>
        <v>47.935000000000002</v>
      </c>
      <c r="S21" s="75">
        <f t="shared" si="14"/>
        <v>19.612244897959183</v>
      </c>
      <c r="T21" s="75">
        <f t="shared" si="7"/>
        <v>12.925273076400316</v>
      </c>
      <c r="U21" s="76">
        <f t="shared" si="2"/>
        <v>0.44503617945007234</v>
      </c>
      <c r="V21" s="86">
        <f t="shared" si="8"/>
        <v>46.760000000000005</v>
      </c>
      <c r="W21" s="87">
        <f t="shared" si="9"/>
        <v>2.4823819028864477E-5</v>
      </c>
      <c r="X21" s="88">
        <f t="shared" si="10"/>
        <v>2.4824435266153017E-5</v>
      </c>
    </row>
    <row r="22" spans="1:24" ht="19.5" customHeight="1" thickBot="1" x14ac:dyDescent="0.25">
      <c r="A22" s="61"/>
      <c r="B22" s="62"/>
      <c r="C22" s="62"/>
      <c r="D22" s="62"/>
      <c r="E22" s="62"/>
      <c r="F22" s="62"/>
      <c r="G22" s="70"/>
      <c r="H22" s="62"/>
      <c r="I22" s="62"/>
      <c r="J22" s="62"/>
      <c r="K22" s="62"/>
      <c r="L22" s="62"/>
      <c r="M22" s="62"/>
      <c r="N22" s="73"/>
      <c r="O22" s="80"/>
      <c r="P22" s="81"/>
      <c r="Q22" s="81"/>
      <c r="R22" s="81"/>
      <c r="S22" s="81"/>
      <c r="T22" s="81"/>
      <c r="U22" s="81"/>
      <c r="V22" s="81"/>
      <c r="W22" s="81"/>
      <c r="X22" s="85"/>
    </row>
    <row r="23" spans="1:24" ht="19.5" customHeight="1" x14ac:dyDescent="0.2"/>
    <row r="24" spans="1:24" ht="19.5" customHeight="1" x14ac:dyDescent="0.2">
      <c r="A24" s="49" t="s">
        <v>88</v>
      </c>
      <c r="B24" s="68" t="s">
        <v>103</v>
      </c>
      <c r="J24" s="71"/>
    </row>
    <row r="25" spans="1:24" ht="19.5" customHeight="1" x14ac:dyDescent="0.2">
      <c r="J25" s="71"/>
      <c r="K25" s="71"/>
    </row>
    <row r="26" spans="1:24" ht="19.5" customHeight="1" x14ac:dyDescent="0.2">
      <c r="J26" s="71"/>
      <c r="K26" s="71"/>
    </row>
    <row r="27" spans="1:24" ht="19.5" customHeight="1" x14ac:dyDescent="0.2">
      <c r="J27" s="71"/>
      <c r="K27" s="71"/>
    </row>
    <row r="28" spans="1:24" ht="19.5" customHeight="1" x14ac:dyDescent="0.2">
      <c r="J28" s="71"/>
      <c r="K28" s="71"/>
    </row>
    <row r="29" spans="1:24" ht="19.5" customHeight="1" x14ac:dyDescent="0.2">
      <c r="J29" s="71"/>
      <c r="K29" s="71"/>
    </row>
    <row r="30" spans="1:24" x14ac:dyDescent="0.2">
      <c r="J30" s="71"/>
      <c r="K30" s="71"/>
    </row>
    <row r="31" spans="1:24" x14ac:dyDescent="0.2">
      <c r="J31" s="71"/>
      <c r="K31" s="71"/>
    </row>
    <row r="32" spans="1:24" x14ac:dyDescent="0.2">
      <c r="K32" s="71"/>
    </row>
  </sheetData>
  <mergeCells count="6">
    <mergeCell ref="B2:C2"/>
    <mergeCell ref="I1:N1"/>
    <mergeCell ref="M2:N2"/>
    <mergeCell ref="M3:N3"/>
    <mergeCell ref="J2:K2"/>
    <mergeCell ref="J3:K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/>
  </sheetViews>
  <sheetFormatPr baseColWidth="10" defaultRowHeight="15" x14ac:dyDescent="0.25"/>
  <cols>
    <col min="1" max="1" width="11.7109375" customWidth="1"/>
    <col min="2" max="5" width="8.7109375" customWidth="1"/>
    <col min="6" max="6" width="6.140625" customWidth="1"/>
    <col min="7" max="7" width="11.7109375" customWidth="1"/>
    <col min="8" max="11" width="8.7109375" customWidth="1"/>
    <col min="12" max="12" width="7.42578125" customWidth="1"/>
    <col min="13" max="13" width="7" bestFit="1" customWidth="1"/>
  </cols>
  <sheetData>
    <row r="1" spans="1:14" x14ac:dyDescent="0.25">
      <c r="A1" s="24" t="s">
        <v>44</v>
      </c>
      <c r="B1" s="25"/>
      <c r="C1" s="100">
        <v>43132</v>
      </c>
      <c r="D1" s="100"/>
      <c r="E1" s="26"/>
      <c r="F1" s="26"/>
      <c r="G1" s="26"/>
      <c r="H1" s="26"/>
      <c r="I1" s="26"/>
      <c r="J1" s="26"/>
      <c r="K1" s="27"/>
    </row>
    <row r="2" spans="1:14" x14ac:dyDescent="0.25">
      <c r="A2" s="28" t="s">
        <v>51</v>
      </c>
      <c r="B2" s="35"/>
      <c r="C2" s="35" t="s">
        <v>52</v>
      </c>
      <c r="D2" s="29"/>
      <c r="E2" s="29"/>
      <c r="F2" s="29"/>
      <c r="G2" s="29"/>
      <c r="H2" s="29"/>
      <c r="I2" s="29"/>
      <c r="J2" s="29"/>
      <c r="K2" s="30"/>
    </row>
    <row r="3" spans="1:14" ht="17.25" x14ac:dyDescent="0.25">
      <c r="A3" s="28" t="s">
        <v>45</v>
      </c>
      <c r="B3" s="29"/>
      <c r="C3" s="29" t="s">
        <v>46</v>
      </c>
      <c r="D3" s="29" t="s">
        <v>64</v>
      </c>
      <c r="E3" s="29"/>
      <c r="F3" s="29"/>
      <c r="G3" s="29"/>
      <c r="H3" s="29"/>
      <c r="I3" s="29"/>
      <c r="J3" s="29"/>
      <c r="K3" s="30"/>
    </row>
    <row r="4" spans="1:14" x14ac:dyDescent="0.25">
      <c r="A4" s="31"/>
      <c r="B4" s="29"/>
      <c r="C4" s="29" t="s">
        <v>47</v>
      </c>
      <c r="D4" s="29" t="s">
        <v>50</v>
      </c>
      <c r="E4" s="29"/>
      <c r="F4" s="29"/>
      <c r="G4" s="29"/>
      <c r="H4" s="29"/>
      <c r="I4" s="29"/>
      <c r="J4" s="29"/>
      <c r="K4" s="30"/>
    </row>
    <row r="5" spans="1:14" ht="15.75" thickBot="1" x14ac:dyDescent="0.3">
      <c r="A5" s="32"/>
      <c r="B5" s="33"/>
      <c r="C5" s="33" t="s">
        <v>48</v>
      </c>
      <c r="D5" s="33" t="s">
        <v>49</v>
      </c>
      <c r="E5" s="33"/>
      <c r="F5" s="33"/>
      <c r="G5" s="33"/>
      <c r="H5" s="33"/>
      <c r="I5" s="33"/>
      <c r="J5" s="33"/>
      <c r="K5" s="34"/>
    </row>
    <row r="6" spans="1:14" ht="15.75" thickBot="1" x14ac:dyDescent="0.3"/>
    <row r="7" spans="1:14" ht="19.5" x14ac:dyDescent="0.35">
      <c r="A7" s="101" t="s">
        <v>53</v>
      </c>
      <c r="B7" s="102"/>
      <c r="C7" s="102"/>
      <c r="D7" s="102"/>
      <c r="E7" s="103"/>
      <c r="G7" s="101" t="s">
        <v>62</v>
      </c>
      <c r="H7" s="102"/>
      <c r="I7" s="102"/>
      <c r="J7" s="102"/>
      <c r="K7" s="103"/>
      <c r="M7" s="46" t="s">
        <v>59</v>
      </c>
      <c r="N7" s="47" t="s">
        <v>61</v>
      </c>
    </row>
    <row r="8" spans="1:14" ht="15.75" thickBot="1" x14ac:dyDescent="0.3">
      <c r="A8" s="43" t="s">
        <v>60</v>
      </c>
      <c r="B8" s="44" t="s">
        <v>54</v>
      </c>
      <c r="C8" s="44" t="s">
        <v>54</v>
      </c>
      <c r="D8" s="44" t="s">
        <v>54</v>
      </c>
      <c r="E8" s="45" t="s">
        <v>54</v>
      </c>
      <c r="G8" s="43" t="s">
        <v>60</v>
      </c>
      <c r="H8" s="44" t="s">
        <v>54</v>
      </c>
      <c r="I8" s="44" t="s">
        <v>54</v>
      </c>
      <c r="J8" s="44" t="s">
        <v>54</v>
      </c>
      <c r="K8" s="45" t="s">
        <v>54</v>
      </c>
      <c r="M8" s="6">
        <v>4.1000000000000002E-2</v>
      </c>
      <c r="N8" s="18">
        <v>12</v>
      </c>
    </row>
    <row r="9" spans="1:14" x14ac:dyDescent="0.25">
      <c r="A9" s="40" t="s">
        <v>57</v>
      </c>
      <c r="B9" s="41">
        <v>9.1199999999999992</v>
      </c>
      <c r="C9" s="41">
        <v>20.2</v>
      </c>
      <c r="D9" s="41">
        <v>30.4</v>
      </c>
      <c r="E9" s="42">
        <v>40.200000000000003</v>
      </c>
      <c r="F9" s="2"/>
      <c r="G9" s="40" t="s">
        <v>57</v>
      </c>
      <c r="H9" s="41">
        <v>8.5</v>
      </c>
      <c r="I9" s="41">
        <v>19</v>
      </c>
      <c r="J9" s="41">
        <v>31.2</v>
      </c>
      <c r="K9" s="42">
        <v>42</v>
      </c>
      <c r="M9" s="6">
        <v>0.248</v>
      </c>
      <c r="N9" s="18">
        <f>((C20-C$11)*$A21+(C$11-C21)*$A20)/(C20-C21)</f>
        <v>13.000000000000004</v>
      </c>
    </row>
    <row r="10" spans="1:14" x14ac:dyDescent="0.25">
      <c r="A10" s="6" t="s">
        <v>58</v>
      </c>
      <c r="B10" s="36">
        <v>4.28</v>
      </c>
      <c r="C10" s="36">
        <v>10.3</v>
      </c>
      <c r="D10" s="36">
        <v>16.5</v>
      </c>
      <c r="E10" s="37">
        <v>20</v>
      </c>
      <c r="F10" s="2"/>
      <c r="G10" s="6" t="s">
        <v>58</v>
      </c>
      <c r="H10" s="36">
        <v>4.32</v>
      </c>
      <c r="I10" s="36">
        <v>9.9</v>
      </c>
      <c r="J10" s="36">
        <v>16.100000000000001</v>
      </c>
      <c r="K10" s="37">
        <v>20</v>
      </c>
      <c r="M10" s="6">
        <v>0.61599999999999999</v>
      </c>
      <c r="N10" s="18">
        <f>((D17-D$11)*$A18+(D$11-D18)*$A17)/(D17-D18)</f>
        <v>19.999999999999993</v>
      </c>
    </row>
    <row r="11" spans="1:14" ht="15.75" thickBot="1" x14ac:dyDescent="0.3">
      <c r="A11" s="8" t="s">
        <v>56</v>
      </c>
      <c r="B11" s="38">
        <v>4.04</v>
      </c>
      <c r="C11" s="38">
        <v>9.9600000000000009</v>
      </c>
      <c r="D11" s="38">
        <v>15.7</v>
      </c>
      <c r="E11" s="39">
        <v>19.2</v>
      </c>
      <c r="F11" s="2"/>
      <c r="G11" s="8" t="s">
        <v>56</v>
      </c>
      <c r="H11" s="38">
        <v>4.16</v>
      </c>
      <c r="I11" s="38">
        <v>9.76</v>
      </c>
      <c r="J11" s="38">
        <v>16.2</v>
      </c>
      <c r="K11" s="39">
        <v>19.2</v>
      </c>
      <c r="M11" s="8">
        <v>0.92200000000000004</v>
      </c>
      <c r="N11" s="20">
        <f>((E18-E$11)*$A19+(E$11-E19)*$A18)/(E18-E19)</f>
        <v>17.625</v>
      </c>
    </row>
    <row r="12" spans="1:14" x14ac:dyDescent="0.25">
      <c r="A12" s="40" t="s">
        <v>55</v>
      </c>
      <c r="B12" s="41">
        <v>7.44</v>
      </c>
      <c r="C12" s="41">
        <v>16.399999999999999</v>
      </c>
      <c r="D12" s="41">
        <v>22.8</v>
      </c>
      <c r="E12" s="42">
        <v>29.2</v>
      </c>
      <c r="F12" s="2"/>
      <c r="G12" s="40" t="s">
        <v>55</v>
      </c>
      <c r="H12" s="41">
        <v>6.72</v>
      </c>
      <c r="I12" s="41">
        <v>13.2</v>
      </c>
      <c r="J12" s="41">
        <v>21.2</v>
      </c>
      <c r="K12" s="42">
        <v>21</v>
      </c>
    </row>
    <row r="13" spans="1:14" x14ac:dyDescent="0.25">
      <c r="A13" s="6">
        <v>82</v>
      </c>
      <c r="B13" s="36">
        <v>6.64</v>
      </c>
      <c r="C13" s="36">
        <v>14.2</v>
      </c>
      <c r="D13" s="36">
        <v>20.6</v>
      </c>
      <c r="E13" s="37">
        <v>27</v>
      </c>
      <c r="F13" s="2"/>
      <c r="G13" s="6">
        <v>82</v>
      </c>
      <c r="H13" s="36">
        <v>5.84</v>
      </c>
      <c r="I13" s="36">
        <v>12</v>
      </c>
      <c r="J13" s="36">
        <v>19.100000000000001</v>
      </c>
      <c r="K13" s="37">
        <v>19.600000000000001</v>
      </c>
    </row>
    <row r="14" spans="1:14" x14ac:dyDescent="0.25">
      <c r="A14" s="6">
        <v>68</v>
      </c>
      <c r="B14" s="36">
        <v>6.16</v>
      </c>
      <c r="C14" s="36"/>
      <c r="D14" s="36"/>
      <c r="E14" s="37">
        <v>26.4</v>
      </c>
      <c r="F14" s="2"/>
      <c r="G14" s="6">
        <v>68</v>
      </c>
      <c r="H14" s="36">
        <v>5.6</v>
      </c>
      <c r="I14" s="36">
        <v>11.8</v>
      </c>
      <c r="J14" s="36">
        <v>18.600000000000001</v>
      </c>
      <c r="K14" s="37">
        <v>19.600000000000001</v>
      </c>
    </row>
    <row r="15" spans="1:14" x14ac:dyDescent="0.25">
      <c r="A15" s="6">
        <v>33</v>
      </c>
      <c r="B15" s="36">
        <v>5.64</v>
      </c>
      <c r="C15" s="36">
        <v>13.2</v>
      </c>
      <c r="D15" s="36">
        <v>18</v>
      </c>
      <c r="E15" s="37">
        <v>23.8</v>
      </c>
      <c r="F15" s="2"/>
      <c r="G15" s="6">
        <v>47</v>
      </c>
      <c r="H15" s="36">
        <v>5.4</v>
      </c>
      <c r="I15" s="36">
        <v>11.4</v>
      </c>
      <c r="J15" s="36">
        <v>17.899999999999999</v>
      </c>
      <c r="K15" s="37">
        <v>19.600000000000001</v>
      </c>
    </row>
    <row r="16" spans="1:14" ht="15.75" thickBot="1" x14ac:dyDescent="0.3">
      <c r="A16" s="6">
        <v>27</v>
      </c>
      <c r="B16" s="36">
        <v>5.32</v>
      </c>
      <c r="C16" s="36">
        <v>12.9</v>
      </c>
      <c r="D16" s="36">
        <v>17.100000000000001</v>
      </c>
      <c r="E16" s="37">
        <v>21.8</v>
      </c>
      <c r="F16" s="2"/>
      <c r="G16" s="6">
        <v>39</v>
      </c>
      <c r="H16" s="36">
        <v>5.24</v>
      </c>
      <c r="I16" s="36">
        <v>11.2</v>
      </c>
      <c r="J16" s="36">
        <v>17.399999999999999</v>
      </c>
      <c r="K16" s="37">
        <v>19.600000000000001</v>
      </c>
    </row>
    <row r="17" spans="1:14" ht="18" x14ac:dyDescent="0.35">
      <c r="A17" s="6">
        <v>22</v>
      </c>
      <c r="B17" s="36">
        <v>5.2</v>
      </c>
      <c r="C17" s="36">
        <v>12.3</v>
      </c>
      <c r="D17" s="36">
        <v>16.100000000000001</v>
      </c>
      <c r="E17" s="37">
        <v>20.399999999999999</v>
      </c>
      <c r="F17" s="2"/>
      <c r="G17" s="6">
        <v>33</v>
      </c>
      <c r="H17" s="36">
        <v>5.04</v>
      </c>
      <c r="I17" s="36">
        <v>10.9</v>
      </c>
      <c r="J17" s="36">
        <v>16.5</v>
      </c>
      <c r="K17" s="37">
        <v>19.399999999999999</v>
      </c>
      <c r="M17" s="46" t="s">
        <v>59</v>
      </c>
      <c r="N17" s="47" t="s">
        <v>63</v>
      </c>
    </row>
    <row r="18" spans="1:14" x14ac:dyDescent="0.25">
      <c r="A18" s="6">
        <v>18</v>
      </c>
      <c r="B18" s="36">
        <v>4.5999999999999996</v>
      </c>
      <c r="C18" s="36">
        <v>11.4</v>
      </c>
      <c r="D18" s="36">
        <v>15.3</v>
      </c>
      <c r="E18" s="37">
        <v>19.399999999999999</v>
      </c>
      <c r="F18" s="2"/>
      <c r="G18" s="6">
        <v>27</v>
      </c>
      <c r="H18" s="36">
        <v>4.8</v>
      </c>
      <c r="I18" s="36">
        <v>10.7</v>
      </c>
      <c r="J18" s="36">
        <v>16.3</v>
      </c>
      <c r="K18" s="37">
        <v>19</v>
      </c>
      <c r="M18" s="6">
        <v>4.2999999999999997E-2</v>
      </c>
      <c r="N18" s="18">
        <f>((H20-H$11)*$G21+(H$11-H21)*$G20)/(H20-H21)</f>
        <v>17.142857142857142</v>
      </c>
    </row>
    <row r="19" spans="1:14" x14ac:dyDescent="0.25">
      <c r="A19" s="6">
        <v>15</v>
      </c>
      <c r="B19" s="36">
        <v>4.4800000000000004</v>
      </c>
      <c r="C19" s="36">
        <v>10</v>
      </c>
      <c r="D19" s="36">
        <v>15</v>
      </c>
      <c r="E19" s="37">
        <v>17.8</v>
      </c>
      <c r="F19" s="2"/>
      <c r="G19" s="6">
        <v>22</v>
      </c>
      <c r="H19" s="36">
        <v>4.5999999999999996</v>
      </c>
      <c r="I19" s="36">
        <v>10.4</v>
      </c>
      <c r="J19" s="36">
        <v>15.2</v>
      </c>
      <c r="K19" s="37">
        <v>18.2</v>
      </c>
      <c r="M19" s="6">
        <v>0.23799999999999999</v>
      </c>
      <c r="N19" s="18">
        <f>((I19-I$11)*$G20+(I$11-I20)*$G19)/(I19-I20)</f>
        <v>18.444444444444443</v>
      </c>
    </row>
    <row r="20" spans="1:14" x14ac:dyDescent="0.25">
      <c r="A20" s="6">
        <v>12</v>
      </c>
      <c r="B20" s="36">
        <v>4.04</v>
      </c>
      <c r="C20" s="36">
        <v>9.76</v>
      </c>
      <c r="D20" s="36">
        <v>13.8</v>
      </c>
      <c r="E20" s="37">
        <v>16.600000000000001</v>
      </c>
      <c r="F20" s="2"/>
      <c r="G20" s="6">
        <v>18</v>
      </c>
      <c r="H20" s="36">
        <v>4.24</v>
      </c>
      <c r="I20" s="36">
        <v>9.68</v>
      </c>
      <c r="J20" s="36">
        <v>14.8</v>
      </c>
      <c r="K20" s="37">
        <v>17</v>
      </c>
      <c r="M20" s="6">
        <v>0.65600000000000003</v>
      </c>
      <c r="N20" s="18">
        <f>((J18-J$11)*$G19+(J$11-J19)*$G18)/(J18-J19)</f>
        <v>26.54545454545454</v>
      </c>
    </row>
    <row r="21" spans="1:14" ht="15.75" thickBot="1" x14ac:dyDescent="0.3">
      <c r="A21" s="8">
        <v>10</v>
      </c>
      <c r="B21" s="38">
        <v>3.92</v>
      </c>
      <c r="C21" s="38">
        <v>9.36</v>
      </c>
      <c r="D21" s="38">
        <v>13.6</v>
      </c>
      <c r="E21" s="39">
        <v>15.6</v>
      </c>
      <c r="F21" s="2"/>
      <c r="G21" s="8">
        <v>15</v>
      </c>
      <c r="H21" s="38">
        <v>3.96</v>
      </c>
      <c r="I21" s="38">
        <v>9.1199999999999992</v>
      </c>
      <c r="J21" s="38">
        <v>14.2</v>
      </c>
      <c r="K21" s="39">
        <v>16.399999999999999</v>
      </c>
      <c r="M21" s="8">
        <v>0.92200000000000004</v>
      </c>
      <c r="N21" s="20">
        <f>((K17-K$11)*$G18+(K$11-K18)*$G17)/(K17-K18)</f>
        <v>30</v>
      </c>
    </row>
    <row r="33" spans="1:1" ht="17.25" x14ac:dyDescent="0.25">
      <c r="A33" t="s">
        <v>65</v>
      </c>
    </row>
  </sheetData>
  <mergeCells count="3">
    <mergeCell ref="C1:D1"/>
    <mergeCell ref="A7:E7"/>
    <mergeCell ref="G7:K7"/>
  </mergeCells>
  <pageMargins left="0.70866141732283472" right="0.70866141732283472" top="0.59055118110236227" bottom="0.59055118110236227" header="0.31496062992125984" footer="0.31496062992125984"/>
  <pageSetup paperSize="9" orientation="landscape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N28" sqref="N28"/>
    </sheetView>
  </sheetViews>
  <sheetFormatPr baseColWidth="10" defaultRowHeight="15" x14ac:dyDescent="0.25"/>
  <cols>
    <col min="1" max="1" width="9.42578125" style="21" bestFit="1" customWidth="1"/>
    <col min="2" max="2" width="7.140625" customWidth="1"/>
    <col min="3" max="3" width="9.5703125" bestFit="1" customWidth="1"/>
    <col min="4" max="6" width="7.140625" customWidth="1"/>
    <col min="7" max="7" width="5.5703125" bestFit="1" customWidth="1"/>
    <col min="8" max="8" width="6.5703125" bestFit="1" customWidth="1"/>
    <col min="9" max="10" width="5.5703125" bestFit="1" customWidth="1"/>
    <col min="11" max="11" width="6.5703125" bestFit="1" customWidth="1"/>
    <col min="12" max="12" width="6.28515625" bestFit="1" customWidth="1"/>
    <col min="13" max="14" width="5.5703125" bestFit="1" customWidth="1"/>
    <col min="15" max="15" width="6.28515625" bestFit="1" customWidth="1"/>
    <col min="16" max="16" width="5.5703125" bestFit="1" customWidth="1"/>
  </cols>
  <sheetData>
    <row r="1" spans="1:8" x14ac:dyDescent="0.25">
      <c r="B1" s="21" t="s">
        <v>10</v>
      </c>
      <c r="C1" s="21" t="s">
        <v>17</v>
      </c>
      <c r="D1" s="3" t="s">
        <v>13</v>
      </c>
      <c r="E1" s="3" t="s">
        <v>14</v>
      </c>
      <c r="F1" s="3" t="s">
        <v>15</v>
      </c>
      <c r="G1" s="3" t="s">
        <v>16</v>
      </c>
      <c r="H1" s="3" t="s">
        <v>36</v>
      </c>
    </row>
    <row r="2" spans="1:8" x14ac:dyDescent="0.25">
      <c r="A2" s="105" t="s">
        <v>1</v>
      </c>
      <c r="B2" s="21" t="s">
        <v>34</v>
      </c>
      <c r="C2" s="3">
        <v>6.3</v>
      </c>
      <c r="D2" s="3">
        <v>16.399999999999999</v>
      </c>
      <c r="E2" s="3">
        <v>16.5</v>
      </c>
      <c r="F2" s="3">
        <v>16.3</v>
      </c>
      <c r="G2" s="3">
        <v>15.7</v>
      </c>
      <c r="H2" s="3">
        <v>14.8</v>
      </c>
    </row>
    <row r="3" spans="1:8" x14ac:dyDescent="0.25">
      <c r="A3" s="105"/>
      <c r="B3" s="21" t="s">
        <v>8</v>
      </c>
      <c r="C3" s="3">
        <v>34.700000000000003</v>
      </c>
      <c r="D3" s="3">
        <v>17.7</v>
      </c>
      <c r="E3" s="3">
        <v>20.100000000000001</v>
      </c>
      <c r="F3" s="3">
        <v>22.8</v>
      </c>
      <c r="G3" s="3">
        <v>24.9</v>
      </c>
      <c r="H3" s="3">
        <v>27</v>
      </c>
    </row>
    <row r="4" spans="1:8" x14ac:dyDescent="0.25">
      <c r="A4" s="105"/>
      <c r="B4" s="21" t="s">
        <v>9</v>
      </c>
      <c r="C4" s="3">
        <v>11.800272064181565</v>
      </c>
      <c r="D4" s="3">
        <v>3.4707165202932311</v>
      </c>
      <c r="E4" s="3">
        <v>3.5698915682843504</v>
      </c>
      <c r="F4" s="3">
        <v>3.7657756081959235</v>
      </c>
      <c r="G4" s="3">
        <v>4.0410761989079687</v>
      </c>
      <c r="H4" s="3">
        <v>4.4339826347588707</v>
      </c>
    </row>
    <row r="5" spans="1:8" x14ac:dyDescent="0.25">
      <c r="A5" s="105" t="s">
        <v>2</v>
      </c>
      <c r="B5" s="21" t="s">
        <v>34</v>
      </c>
      <c r="C5" s="3">
        <v>22.3</v>
      </c>
      <c r="D5" s="3">
        <v>27.9</v>
      </c>
      <c r="E5" s="3">
        <v>30.8</v>
      </c>
      <c r="F5" s="3">
        <v>34.6</v>
      </c>
      <c r="G5" s="3">
        <v>37.299999999999997</v>
      </c>
      <c r="H5" s="3">
        <v>39.1</v>
      </c>
    </row>
    <row r="6" spans="1:8" x14ac:dyDescent="0.25">
      <c r="A6" s="105"/>
      <c r="B6" s="21" t="s">
        <v>8</v>
      </c>
      <c r="C6" s="3">
        <v>79.400000000000006</v>
      </c>
      <c r="D6" s="3">
        <v>17</v>
      </c>
      <c r="E6" s="3">
        <v>20.3</v>
      </c>
      <c r="F6" s="3">
        <v>25</v>
      </c>
      <c r="G6" s="3">
        <v>30</v>
      </c>
      <c r="H6" s="3">
        <v>35.700000000000003</v>
      </c>
    </row>
    <row r="7" spans="1:8" x14ac:dyDescent="0.25">
      <c r="A7" s="105"/>
      <c r="B7" s="21" t="s">
        <v>9</v>
      </c>
      <c r="C7" s="3">
        <v>8.2206419949655629</v>
      </c>
      <c r="D7" s="3">
        <v>2.0754629388408907</v>
      </c>
      <c r="E7" s="3">
        <v>2.0092757695068806</v>
      </c>
      <c r="F7" s="3">
        <v>1.9978103753853977</v>
      </c>
      <c r="G7" s="3">
        <v>2.0907617195708461</v>
      </c>
      <c r="H7" s="3">
        <v>2.2726753742130956</v>
      </c>
    </row>
    <row r="8" spans="1:8" x14ac:dyDescent="0.25">
      <c r="A8" s="105" t="s">
        <v>3</v>
      </c>
      <c r="B8" s="21" t="s">
        <v>34</v>
      </c>
      <c r="C8" s="3">
        <v>264</v>
      </c>
      <c r="D8" s="3">
        <v>34.799999999999997</v>
      </c>
      <c r="E8" s="3">
        <v>40.299999999999997</v>
      </c>
      <c r="F8" s="3">
        <v>48.4</v>
      </c>
      <c r="G8" s="3">
        <v>56.1</v>
      </c>
      <c r="H8" s="3">
        <v>65.7</v>
      </c>
    </row>
    <row r="9" spans="1:8" x14ac:dyDescent="0.25">
      <c r="A9" s="105"/>
      <c r="B9" s="21" t="s">
        <v>8</v>
      </c>
      <c r="C9" s="3">
        <v>40.700000000000003</v>
      </c>
      <c r="D9" s="3">
        <v>12</v>
      </c>
      <c r="E9" s="3">
        <v>12.4</v>
      </c>
      <c r="F9" s="3">
        <v>12</v>
      </c>
      <c r="G9" s="3">
        <v>12.1</v>
      </c>
      <c r="H9" s="3">
        <v>12.9</v>
      </c>
    </row>
    <row r="10" spans="1:8" x14ac:dyDescent="0.25">
      <c r="A10" s="105"/>
      <c r="B10" s="21" t="s">
        <v>9</v>
      </c>
      <c r="C10" s="3">
        <v>5.4100442338318011</v>
      </c>
      <c r="D10" s="3">
        <v>1.5843775294461047</v>
      </c>
      <c r="E10" s="3">
        <v>1.417569891374088</v>
      </c>
      <c r="F10" s="3">
        <v>1.2782304259586508</v>
      </c>
      <c r="G10" s="3">
        <v>1.2906707209441199</v>
      </c>
      <c r="H10" s="3">
        <v>1.4229048711958903</v>
      </c>
    </row>
    <row r="11" spans="1:8" x14ac:dyDescent="0.25">
      <c r="A11" s="105" t="s">
        <v>4</v>
      </c>
      <c r="B11" s="21" t="s">
        <v>34</v>
      </c>
      <c r="C11" s="3">
        <v>107</v>
      </c>
      <c r="D11" s="3">
        <v>36.700000000000003</v>
      </c>
      <c r="E11" s="3">
        <v>42.1</v>
      </c>
      <c r="F11" s="3">
        <v>48.8</v>
      </c>
      <c r="G11" s="3">
        <v>55.1</v>
      </c>
      <c r="H11" s="3">
        <v>63</v>
      </c>
    </row>
    <row r="12" spans="1:8" x14ac:dyDescent="0.25">
      <c r="A12" s="105"/>
      <c r="B12" s="21" t="s">
        <v>8</v>
      </c>
      <c r="C12" s="3">
        <v>-108</v>
      </c>
      <c r="D12" s="3">
        <v>10</v>
      </c>
      <c r="E12" s="3">
        <v>8.1999999999999993</v>
      </c>
      <c r="F12" s="3">
        <v>3.9</v>
      </c>
      <c r="G12" s="3">
        <v>-0.1</v>
      </c>
      <c r="H12" s="3">
        <v>-4.5</v>
      </c>
    </row>
    <row r="13" spans="1:8" x14ac:dyDescent="0.25">
      <c r="A13" s="105"/>
      <c r="B13" s="21" t="s">
        <v>9</v>
      </c>
      <c r="C13" s="3">
        <v>4.5685907573257634</v>
      </c>
      <c r="D13" s="3">
        <v>1.4711563086675761</v>
      </c>
      <c r="E13" s="3">
        <v>1.2808753629339367</v>
      </c>
      <c r="F13" s="3">
        <v>1.0860884324206264</v>
      </c>
      <c r="G13" s="3">
        <v>1.1020205575292985</v>
      </c>
      <c r="H13" s="3">
        <v>1.2769845095890662</v>
      </c>
    </row>
    <row r="14" spans="1:8" x14ac:dyDescent="0.25">
      <c r="A14" s="105" t="s">
        <v>5</v>
      </c>
      <c r="B14" s="21" t="s">
        <v>34</v>
      </c>
      <c r="C14" s="3">
        <v>37.799999999999997</v>
      </c>
      <c r="D14" s="3">
        <v>38.5</v>
      </c>
      <c r="E14" s="3">
        <v>42.4</v>
      </c>
      <c r="F14" s="3">
        <v>45.2</v>
      </c>
      <c r="G14" s="3">
        <v>47.4</v>
      </c>
      <c r="H14" s="3">
        <v>50.8</v>
      </c>
    </row>
    <row r="15" spans="1:8" x14ac:dyDescent="0.25">
      <c r="A15" s="105"/>
      <c r="B15" s="21" t="s">
        <v>8</v>
      </c>
      <c r="C15" s="3">
        <v>-67.3</v>
      </c>
      <c r="D15" s="3">
        <v>7.5</v>
      </c>
      <c r="E15" s="3">
        <v>3.4</v>
      </c>
      <c r="F15" s="3">
        <v>-3.2</v>
      </c>
      <c r="G15" s="3">
        <v>-9</v>
      </c>
      <c r="H15" s="3">
        <v>-16.3</v>
      </c>
    </row>
    <row r="16" spans="1:8" x14ac:dyDescent="0.25">
      <c r="A16" s="105"/>
      <c r="B16" s="21" t="s">
        <v>9</v>
      </c>
      <c r="C16" s="3">
        <v>4.2393138272106681</v>
      </c>
      <c r="D16" s="3">
        <v>1.3656931990872603</v>
      </c>
      <c r="E16" s="3">
        <v>1.1979128328901809</v>
      </c>
      <c r="F16" s="3">
        <v>1.1289353411267005</v>
      </c>
      <c r="G16" s="3">
        <v>1.2118340181290823</v>
      </c>
      <c r="H16" s="3">
        <v>1.380456033559176</v>
      </c>
    </row>
    <row r="17" spans="1:8" x14ac:dyDescent="0.25">
      <c r="A17" s="105" t="s">
        <v>6</v>
      </c>
      <c r="B17" s="21" t="s">
        <v>34</v>
      </c>
      <c r="C17" s="3">
        <v>21.5</v>
      </c>
      <c r="D17" s="3">
        <v>37.9</v>
      </c>
      <c r="E17" s="3">
        <v>39.299999999999997</v>
      </c>
      <c r="F17" s="3">
        <v>38.5</v>
      </c>
      <c r="G17" s="3">
        <v>37.799999999999997</v>
      </c>
      <c r="H17" s="3">
        <v>37.799999999999997</v>
      </c>
    </row>
    <row r="18" spans="1:8" x14ac:dyDescent="0.25">
      <c r="A18" s="105"/>
      <c r="B18" s="21" t="s">
        <v>8</v>
      </c>
      <c r="C18" s="3">
        <v>-41.1</v>
      </c>
      <c r="D18" s="3">
        <v>3.8</v>
      </c>
      <c r="E18" s="3">
        <v>-1.1000000000000001</v>
      </c>
      <c r="F18" s="3">
        <v>-6.8</v>
      </c>
      <c r="G18" s="3">
        <v>-11.5</v>
      </c>
      <c r="H18" s="3">
        <v>-16.5</v>
      </c>
    </row>
    <row r="19" spans="1:8" x14ac:dyDescent="0.25">
      <c r="A19" s="105"/>
      <c r="B19" s="21" t="s">
        <v>9</v>
      </c>
      <c r="C19" s="3">
        <v>4.0819591301006524</v>
      </c>
      <c r="D19" s="3">
        <v>1.3368595080496897</v>
      </c>
      <c r="E19" s="3">
        <v>1.2738724696617125</v>
      </c>
      <c r="F19" s="3">
        <v>1.3543730904389393</v>
      </c>
      <c r="G19" s="3">
        <v>1.4671150777680002</v>
      </c>
      <c r="H19" s="3">
        <v>1.5963827529985799</v>
      </c>
    </row>
    <row r="20" spans="1:8" x14ac:dyDescent="0.25">
      <c r="A20" s="105" t="s">
        <v>7</v>
      </c>
      <c r="B20" s="21" t="s">
        <v>34</v>
      </c>
      <c r="C20" s="3">
        <v>16.2</v>
      </c>
      <c r="D20" s="3">
        <v>34.6</v>
      </c>
      <c r="E20" s="3">
        <v>34.200000000000003</v>
      </c>
      <c r="F20" s="3">
        <v>31.7</v>
      </c>
      <c r="G20" s="3">
        <v>29.9</v>
      </c>
      <c r="H20" s="3">
        <v>28.9</v>
      </c>
    </row>
    <row r="21" spans="1:8" x14ac:dyDescent="0.25">
      <c r="A21" s="105"/>
      <c r="B21" s="21" t="s">
        <v>8</v>
      </c>
      <c r="C21" s="3">
        <v>-26.1</v>
      </c>
      <c r="D21" s="3">
        <v>1.1000000000000001</v>
      </c>
      <c r="E21" s="3">
        <v>-2.8</v>
      </c>
      <c r="F21" s="3">
        <v>-6.5</v>
      </c>
      <c r="G21" s="3">
        <v>-9.6</v>
      </c>
      <c r="H21" s="3">
        <v>-13</v>
      </c>
    </row>
    <row r="22" spans="1:8" x14ac:dyDescent="0.25">
      <c r="A22" s="105"/>
      <c r="B22" s="21" t="s">
        <v>9</v>
      </c>
      <c r="C22" s="3">
        <v>4.0015143650849518</v>
      </c>
      <c r="D22" s="3">
        <v>1.4464276730934513</v>
      </c>
      <c r="E22" s="3">
        <v>1.470560080293803</v>
      </c>
      <c r="F22" s="3">
        <v>1.6210646892211771</v>
      </c>
      <c r="G22" s="3">
        <v>1.7654624634379099</v>
      </c>
      <c r="H22" s="3">
        <v>1.898260827403849</v>
      </c>
    </row>
    <row r="24" spans="1:8" ht="15.75" thickBot="1" x14ac:dyDescent="0.3"/>
    <row r="25" spans="1:8" ht="15.75" thickBot="1" x14ac:dyDescent="0.3">
      <c r="A25" s="14" t="s">
        <v>18</v>
      </c>
      <c r="B25" s="15" t="s">
        <v>19</v>
      </c>
      <c r="C25" s="15" t="s">
        <v>27</v>
      </c>
      <c r="D25" s="16" t="s">
        <v>9</v>
      </c>
    </row>
    <row r="26" spans="1:8" x14ac:dyDescent="0.25">
      <c r="A26" s="11" t="s">
        <v>1</v>
      </c>
      <c r="B26" s="12">
        <v>1.8</v>
      </c>
      <c r="C26" s="12" t="s">
        <v>37</v>
      </c>
      <c r="D26" s="13">
        <v>11.8</v>
      </c>
    </row>
    <row r="27" spans="1:8" x14ac:dyDescent="0.25">
      <c r="A27" s="6" t="s">
        <v>2</v>
      </c>
      <c r="B27" s="5">
        <v>3.6</v>
      </c>
      <c r="C27" s="5" t="s">
        <v>38</v>
      </c>
      <c r="D27" s="7">
        <v>8.1999999999999993</v>
      </c>
    </row>
    <row r="28" spans="1:8" x14ac:dyDescent="0.25">
      <c r="A28" s="6" t="s">
        <v>3</v>
      </c>
      <c r="B28" s="5">
        <v>7.1</v>
      </c>
      <c r="C28" s="5" t="s">
        <v>39</v>
      </c>
      <c r="D28" s="7">
        <v>5.4</v>
      </c>
    </row>
    <row r="29" spans="1:8" x14ac:dyDescent="0.25">
      <c r="A29" s="6" t="s">
        <v>4</v>
      </c>
      <c r="B29" s="5">
        <v>10.1</v>
      </c>
      <c r="C29" s="5" t="s">
        <v>40</v>
      </c>
      <c r="D29" s="18">
        <v>4.5999999999999996</v>
      </c>
    </row>
    <row r="30" spans="1:8" x14ac:dyDescent="0.25">
      <c r="A30" s="6" t="s">
        <v>5</v>
      </c>
      <c r="B30" s="5">
        <v>14.2</v>
      </c>
      <c r="C30" s="5" t="s">
        <v>41</v>
      </c>
      <c r="D30" s="7">
        <v>4.2</v>
      </c>
    </row>
    <row r="31" spans="1:8" x14ac:dyDescent="0.25">
      <c r="A31" s="6" t="s">
        <v>6</v>
      </c>
      <c r="B31" s="5">
        <v>18.100000000000001</v>
      </c>
      <c r="C31" s="5" t="s">
        <v>42</v>
      </c>
      <c r="D31" s="18">
        <v>4.0999999999999996</v>
      </c>
    </row>
    <row r="32" spans="1:8" ht="15.75" thickBot="1" x14ac:dyDescent="0.3">
      <c r="A32" s="8" t="s">
        <v>7</v>
      </c>
      <c r="B32" s="9">
        <v>21.1</v>
      </c>
      <c r="C32" s="9" t="s">
        <v>43</v>
      </c>
      <c r="D32" s="20">
        <v>4</v>
      </c>
    </row>
    <row r="34" spans="1:6" ht="15.75" thickBot="1" x14ac:dyDescent="0.3"/>
    <row r="35" spans="1:6" ht="15.75" thickBot="1" x14ac:dyDescent="0.3">
      <c r="A35" s="14" t="s">
        <v>29</v>
      </c>
      <c r="B35" s="15" t="s">
        <v>30</v>
      </c>
      <c r="C35" s="15" t="s">
        <v>31</v>
      </c>
      <c r="D35" s="15" t="s">
        <v>32</v>
      </c>
      <c r="E35" s="15" t="s">
        <v>33</v>
      </c>
      <c r="F35" s="16" t="s">
        <v>35</v>
      </c>
    </row>
    <row r="36" spans="1:6" x14ac:dyDescent="0.25">
      <c r="A36" s="11" t="s">
        <v>1</v>
      </c>
      <c r="B36" s="22">
        <v>3.4707165202932311</v>
      </c>
      <c r="C36" s="22">
        <v>3.5698915682843504</v>
      </c>
      <c r="D36" s="22">
        <v>3.7657756081959235</v>
      </c>
      <c r="E36" s="22">
        <v>4.0410761989079687</v>
      </c>
      <c r="F36" s="23">
        <v>4.4339826347588707</v>
      </c>
    </row>
    <row r="37" spans="1:6" x14ac:dyDescent="0.25">
      <c r="A37" s="6" t="s">
        <v>2</v>
      </c>
      <c r="B37" s="17">
        <v>2.0754629388408907</v>
      </c>
      <c r="C37" s="17">
        <v>2.0092757695068806</v>
      </c>
      <c r="D37" s="17">
        <v>1.9978103753853977</v>
      </c>
      <c r="E37" s="17">
        <v>2.0907617195708461</v>
      </c>
      <c r="F37" s="18">
        <v>2.2726753742130956</v>
      </c>
    </row>
    <row r="38" spans="1:6" x14ac:dyDescent="0.25">
      <c r="A38" s="6" t="s">
        <v>3</v>
      </c>
      <c r="B38" s="17">
        <v>1.5843775294461047</v>
      </c>
      <c r="C38" s="17">
        <v>1.417569891374088</v>
      </c>
      <c r="D38" s="17">
        <v>1.2782304259586508</v>
      </c>
      <c r="E38" s="17">
        <v>1.2906707209441199</v>
      </c>
      <c r="F38" s="18">
        <v>1.4229048711958903</v>
      </c>
    </row>
    <row r="39" spans="1:6" x14ac:dyDescent="0.25">
      <c r="A39" s="6" t="s">
        <v>4</v>
      </c>
      <c r="B39" s="17">
        <v>1.4711563086675761</v>
      </c>
      <c r="C39" s="17">
        <v>1.2808753629339367</v>
      </c>
      <c r="D39" s="17">
        <v>1.0860884324206264</v>
      </c>
      <c r="E39" s="17">
        <v>1.1020205575292985</v>
      </c>
      <c r="F39" s="18">
        <v>1.2769845095890662</v>
      </c>
    </row>
    <row r="40" spans="1:6" x14ac:dyDescent="0.25">
      <c r="A40" s="6" t="s">
        <v>5</v>
      </c>
      <c r="B40" s="17">
        <v>1.3656931990872603</v>
      </c>
      <c r="C40" s="17">
        <v>1.1979128328901809</v>
      </c>
      <c r="D40" s="17">
        <v>1.1289353411267005</v>
      </c>
      <c r="E40" s="17">
        <v>1.2118340181290823</v>
      </c>
      <c r="F40" s="18">
        <v>1.380456033559176</v>
      </c>
    </row>
    <row r="41" spans="1:6" x14ac:dyDescent="0.25">
      <c r="A41" s="6" t="s">
        <v>6</v>
      </c>
      <c r="B41" s="17">
        <v>1.3368595080496897</v>
      </c>
      <c r="C41" s="17">
        <v>1.2738724696617125</v>
      </c>
      <c r="D41" s="17">
        <v>1.3543730904389393</v>
      </c>
      <c r="E41" s="17">
        <v>1.4671150777680002</v>
      </c>
      <c r="F41" s="18">
        <v>1.5963827529985799</v>
      </c>
    </row>
    <row r="42" spans="1:6" ht="15.75" thickBot="1" x14ac:dyDescent="0.3">
      <c r="A42" s="8" t="s">
        <v>7</v>
      </c>
      <c r="B42" s="19">
        <v>1.4464276730934513</v>
      </c>
      <c r="C42" s="19">
        <v>1.470560080293803</v>
      </c>
      <c r="D42" s="19">
        <v>1.6210646892211771</v>
      </c>
      <c r="E42" s="19">
        <v>1.7654624634379099</v>
      </c>
      <c r="F42" s="20">
        <v>1.898260827403849</v>
      </c>
    </row>
  </sheetData>
  <mergeCells count="7">
    <mergeCell ref="A20:A22"/>
    <mergeCell ref="A2:A4"/>
    <mergeCell ref="A5:A7"/>
    <mergeCell ref="A8:A10"/>
    <mergeCell ref="A11:A13"/>
    <mergeCell ref="A14:A16"/>
    <mergeCell ref="A17:A19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Q39" sqref="Q39"/>
    </sheetView>
  </sheetViews>
  <sheetFormatPr baseColWidth="10" defaultRowHeight="15" x14ac:dyDescent="0.25"/>
  <cols>
    <col min="1" max="1" width="9.42578125" style="4" bestFit="1" customWidth="1"/>
    <col min="2" max="2" width="7.7109375" bestFit="1" customWidth="1"/>
    <col min="3" max="3" width="10.140625" bestFit="1" customWidth="1"/>
    <col min="4" max="4" width="6.7109375" bestFit="1" customWidth="1"/>
    <col min="5" max="7" width="5.5703125" bestFit="1" customWidth="1"/>
    <col min="8" max="9" width="5" bestFit="1" customWidth="1"/>
    <col min="10" max="10" width="5.5703125" bestFit="1" customWidth="1"/>
    <col min="11" max="12" width="5" bestFit="1" customWidth="1"/>
    <col min="13" max="13" width="5.5703125" bestFit="1" customWidth="1"/>
    <col min="14" max="15" width="5" bestFit="1" customWidth="1"/>
    <col min="16" max="16" width="5.5703125" bestFit="1" customWidth="1"/>
    <col min="17" max="18" width="5" bestFit="1" customWidth="1"/>
    <col min="19" max="19" width="5.5703125" bestFit="1" customWidth="1"/>
    <col min="20" max="21" width="5" bestFit="1" customWidth="1"/>
    <col min="22" max="22" width="5.5703125" bestFit="1" customWidth="1"/>
  </cols>
  <sheetData>
    <row r="1" spans="1:22" x14ac:dyDescent="0.25">
      <c r="B1" s="104" t="s">
        <v>1</v>
      </c>
      <c r="C1" s="104"/>
      <c r="D1" s="104"/>
      <c r="E1" s="104" t="s">
        <v>2</v>
      </c>
      <c r="F1" s="104"/>
      <c r="G1" s="104"/>
      <c r="H1" s="104" t="s">
        <v>3</v>
      </c>
      <c r="I1" s="104"/>
      <c r="J1" s="104"/>
      <c r="K1" s="104" t="s">
        <v>4</v>
      </c>
      <c r="L1" s="104"/>
      <c r="M1" s="104"/>
      <c r="N1" s="104" t="s">
        <v>5</v>
      </c>
      <c r="O1" s="104"/>
      <c r="P1" s="104"/>
      <c r="Q1" s="104" t="s">
        <v>6</v>
      </c>
      <c r="R1" s="104"/>
      <c r="S1" s="104"/>
      <c r="T1" s="104" t="s">
        <v>7</v>
      </c>
      <c r="U1" s="104"/>
      <c r="V1" s="104"/>
    </row>
    <row r="2" spans="1:22" x14ac:dyDescent="0.25">
      <c r="A2" s="4" t="s">
        <v>10</v>
      </c>
      <c r="B2" s="1" t="s">
        <v>34</v>
      </c>
      <c r="C2" s="1" t="s">
        <v>8</v>
      </c>
      <c r="D2" s="1" t="s">
        <v>9</v>
      </c>
      <c r="E2" s="1" t="s">
        <v>34</v>
      </c>
      <c r="F2" s="1" t="s">
        <v>8</v>
      </c>
      <c r="G2" s="1" t="s">
        <v>9</v>
      </c>
      <c r="H2" s="1" t="s">
        <v>34</v>
      </c>
      <c r="I2" s="1" t="s">
        <v>8</v>
      </c>
      <c r="J2" s="1" t="s">
        <v>9</v>
      </c>
      <c r="K2" s="1" t="s">
        <v>34</v>
      </c>
      <c r="L2" s="1" t="s">
        <v>8</v>
      </c>
      <c r="M2" s="1" t="s">
        <v>9</v>
      </c>
      <c r="N2" s="1" t="s">
        <v>34</v>
      </c>
      <c r="O2" s="1" t="s">
        <v>8</v>
      </c>
      <c r="P2" s="1" t="s">
        <v>9</v>
      </c>
      <c r="Q2" s="1" t="s">
        <v>34</v>
      </c>
      <c r="R2" s="1" t="s">
        <v>8</v>
      </c>
      <c r="S2" s="1" t="s">
        <v>9</v>
      </c>
      <c r="T2" s="1" t="s">
        <v>34</v>
      </c>
      <c r="U2" s="1" t="s">
        <v>8</v>
      </c>
      <c r="V2" s="1" t="s">
        <v>9</v>
      </c>
    </row>
    <row r="3" spans="1:22" x14ac:dyDescent="0.25">
      <c r="A3" s="4" t="s">
        <v>17</v>
      </c>
      <c r="B3">
        <v>5.5</v>
      </c>
      <c r="C3">
        <v>32</v>
      </c>
      <c r="D3" s="3">
        <v>12.846704479719682</v>
      </c>
      <c r="E3">
        <v>17.2</v>
      </c>
      <c r="F3">
        <v>72</v>
      </c>
      <c r="G3" s="3">
        <v>9.1698304504909256</v>
      </c>
      <c r="H3">
        <v>238</v>
      </c>
      <c r="I3">
        <v>135</v>
      </c>
      <c r="J3" s="3">
        <v>6.3439665515685819</v>
      </c>
      <c r="K3">
        <v>141</v>
      </c>
      <c r="L3">
        <v>-116</v>
      </c>
      <c r="M3" s="3">
        <v>4.8782717825821216</v>
      </c>
      <c r="N3">
        <v>43.4</v>
      </c>
      <c r="O3">
        <v>-75</v>
      </c>
      <c r="P3" s="3">
        <v>4.3841449849617646</v>
      </c>
      <c r="Q3">
        <v>22.3</v>
      </c>
      <c r="R3">
        <v>-44</v>
      </c>
      <c r="S3" s="3">
        <v>4.1855586001013823</v>
      </c>
      <c r="T3">
        <v>15.4</v>
      </c>
      <c r="U3">
        <v>-26</v>
      </c>
      <c r="V3" s="3">
        <v>4.1942538975448995</v>
      </c>
    </row>
    <row r="4" spans="1:22" x14ac:dyDescent="0.25">
      <c r="A4" s="3" t="s">
        <v>11</v>
      </c>
      <c r="B4">
        <v>14.2</v>
      </c>
      <c r="C4">
        <v>13.2</v>
      </c>
      <c r="D4" s="2">
        <v>3.7864345126672272</v>
      </c>
      <c r="E4">
        <v>20.8</v>
      </c>
      <c r="F4">
        <v>13.2</v>
      </c>
      <c r="G4" s="2">
        <v>2.6032492958903779</v>
      </c>
      <c r="H4">
        <v>25</v>
      </c>
      <c r="I4">
        <v>14</v>
      </c>
      <c r="J4" s="2">
        <v>2.2028407126843987</v>
      </c>
      <c r="K4">
        <v>26.9</v>
      </c>
      <c r="L4">
        <v>16.100000000000001</v>
      </c>
      <c r="M4" s="2">
        <v>2.117116739230021</v>
      </c>
      <c r="N4">
        <v>30.7</v>
      </c>
      <c r="O4">
        <v>18.7</v>
      </c>
      <c r="P4" s="2">
        <v>1.9603670049019162</v>
      </c>
      <c r="Q4">
        <v>35.9</v>
      </c>
      <c r="R4">
        <v>18.7</v>
      </c>
      <c r="S4" s="2">
        <v>1.7262961467234224</v>
      </c>
      <c r="T4">
        <v>37.200000000000003</v>
      </c>
      <c r="U4">
        <v>16.100000000000001</v>
      </c>
      <c r="V4" s="2">
        <v>1.6040079173406552</v>
      </c>
    </row>
    <row r="5" spans="1:22" x14ac:dyDescent="0.25">
      <c r="A5" s="3" t="s">
        <v>12</v>
      </c>
      <c r="B5">
        <v>14.8</v>
      </c>
      <c r="C5">
        <v>15.6</v>
      </c>
      <c r="D5" s="2">
        <v>3.7355446637844429</v>
      </c>
      <c r="E5">
        <v>23.7</v>
      </c>
      <c r="F5">
        <v>15.9</v>
      </c>
      <c r="G5" s="2">
        <v>2.3762077979261704</v>
      </c>
      <c r="H5">
        <v>29.9</v>
      </c>
      <c r="I5">
        <v>15.1</v>
      </c>
      <c r="J5" s="2">
        <v>1.8950711914321272</v>
      </c>
      <c r="K5">
        <v>32.4</v>
      </c>
      <c r="L5">
        <v>16.5</v>
      </c>
      <c r="M5" s="2">
        <v>1.8053589699128783</v>
      </c>
      <c r="N5">
        <v>36.799999999999997</v>
      </c>
      <c r="O5">
        <v>17.399999999999999</v>
      </c>
      <c r="P5" s="2">
        <v>1.6550149992686671</v>
      </c>
      <c r="Q5">
        <v>43.1</v>
      </c>
      <c r="R5">
        <v>14.6</v>
      </c>
      <c r="S5" s="2">
        <v>1.4135865182208389</v>
      </c>
      <c r="T5">
        <v>40.1</v>
      </c>
      <c r="U5">
        <v>10.3</v>
      </c>
      <c r="V5" s="2">
        <v>1.3739861223903713</v>
      </c>
    </row>
    <row r="6" spans="1:22" x14ac:dyDescent="0.25">
      <c r="A6" s="3" t="s">
        <v>13</v>
      </c>
      <c r="B6">
        <v>15.2</v>
      </c>
      <c r="C6">
        <v>17.8</v>
      </c>
      <c r="D6" s="2">
        <v>3.7432186515383581</v>
      </c>
      <c r="E6">
        <v>27.6</v>
      </c>
      <c r="F6">
        <v>18.399999999999999</v>
      </c>
      <c r="G6" s="2">
        <v>2.1420947861228221</v>
      </c>
      <c r="H6">
        <v>35.299999999999997</v>
      </c>
      <c r="I6">
        <v>14.2</v>
      </c>
      <c r="J6" s="2">
        <v>1.619014544245386</v>
      </c>
      <c r="K6">
        <v>36.9</v>
      </c>
      <c r="L6">
        <v>13</v>
      </c>
      <c r="M6" s="2">
        <v>1.53177512477916</v>
      </c>
      <c r="N6">
        <v>38.799999999999997</v>
      </c>
      <c r="O6">
        <v>11.8</v>
      </c>
      <c r="P6" s="2">
        <v>1.4438312973488148</v>
      </c>
      <c r="Q6">
        <v>42.9</v>
      </c>
      <c r="R6">
        <v>8.4</v>
      </c>
      <c r="S6" s="2">
        <v>1.267345381105176</v>
      </c>
      <c r="T6">
        <v>36.299999999999997</v>
      </c>
      <c r="U6">
        <v>6.2</v>
      </c>
      <c r="V6" s="2">
        <v>1.4207221218435375</v>
      </c>
    </row>
    <row r="7" spans="1:22" x14ac:dyDescent="0.25">
      <c r="A7" s="3" t="s">
        <v>14</v>
      </c>
      <c r="B7">
        <v>15.1</v>
      </c>
      <c r="C7">
        <v>19.899999999999999</v>
      </c>
      <c r="D7" s="2">
        <v>3.880045926329553</v>
      </c>
      <c r="E7">
        <v>29.5</v>
      </c>
      <c r="F7">
        <v>21.9</v>
      </c>
      <c r="G7" s="2">
        <v>2.1435611836951076</v>
      </c>
      <c r="H7">
        <v>45</v>
      </c>
      <c r="I7">
        <v>15</v>
      </c>
      <c r="J7" s="2">
        <v>1.39348680723879</v>
      </c>
      <c r="K7">
        <v>45.8</v>
      </c>
      <c r="L7">
        <v>12.1</v>
      </c>
      <c r="M7" s="2">
        <v>1.305856810524727</v>
      </c>
      <c r="N7">
        <v>43.4</v>
      </c>
      <c r="O7">
        <v>8.1</v>
      </c>
      <c r="P7" s="2">
        <v>1.2508566120005133</v>
      </c>
      <c r="Q7">
        <v>45.5</v>
      </c>
      <c r="R7">
        <v>3.6</v>
      </c>
      <c r="S7" s="2">
        <v>1.1283405309419174</v>
      </c>
      <c r="T7">
        <v>36.6</v>
      </c>
      <c r="U7">
        <v>1.5</v>
      </c>
      <c r="V7" s="2">
        <v>1.3687631252036876</v>
      </c>
    </row>
    <row r="8" spans="1:22" x14ac:dyDescent="0.25">
      <c r="A8" s="3" t="s">
        <v>15</v>
      </c>
      <c r="B8">
        <v>14.6</v>
      </c>
      <c r="C8">
        <v>22.3</v>
      </c>
      <c r="D8" s="2">
        <v>4.1573381861814633</v>
      </c>
      <c r="E8">
        <v>35.200000000000003</v>
      </c>
      <c r="F8">
        <v>24.6</v>
      </c>
      <c r="G8" s="2">
        <v>1.9574185014178174</v>
      </c>
      <c r="H8">
        <v>61.2</v>
      </c>
      <c r="I8">
        <v>14.2</v>
      </c>
      <c r="J8" s="2">
        <v>1.3847225715987501</v>
      </c>
      <c r="K8">
        <v>53.7</v>
      </c>
      <c r="L8">
        <v>8.1</v>
      </c>
      <c r="M8" s="2">
        <v>1.1872564180180487</v>
      </c>
      <c r="N8">
        <v>47</v>
      </c>
      <c r="O8">
        <v>1.4</v>
      </c>
      <c r="P8" s="2">
        <v>1.0706639543356322</v>
      </c>
      <c r="Q8">
        <v>45.9</v>
      </c>
      <c r="R8">
        <v>-2.8</v>
      </c>
      <c r="S8" s="2">
        <v>1.1091469651239838</v>
      </c>
      <c r="T8">
        <v>34.200000000000003</v>
      </c>
      <c r="U8">
        <v>-2.9</v>
      </c>
      <c r="V8" s="2">
        <v>1.4711799157638354</v>
      </c>
    </row>
    <row r="9" spans="1:22" x14ac:dyDescent="0.25">
      <c r="A9" s="3" t="s">
        <v>16</v>
      </c>
      <c r="B9">
        <v>15.2</v>
      </c>
      <c r="C9">
        <v>24.4</v>
      </c>
      <c r="D9" s="2">
        <v>4.1350043936681544</v>
      </c>
      <c r="E9">
        <v>36</v>
      </c>
      <c r="F9">
        <v>31.1</v>
      </c>
      <c r="G9" s="2">
        <v>2.1895031564647747</v>
      </c>
      <c r="H9">
        <v>64.2</v>
      </c>
      <c r="I9">
        <v>15.8</v>
      </c>
      <c r="J9" s="2">
        <v>1.4517725229727036</v>
      </c>
      <c r="K9">
        <v>64.5</v>
      </c>
      <c r="L9">
        <v>4.8</v>
      </c>
      <c r="M9" s="2">
        <v>1.3075472900103637</v>
      </c>
      <c r="N9">
        <v>50.2</v>
      </c>
      <c r="O9">
        <v>-4.3</v>
      </c>
      <c r="P9" s="2">
        <v>1.089691789335814</v>
      </c>
      <c r="Q9">
        <v>44.6</v>
      </c>
      <c r="R9">
        <v>-8</v>
      </c>
      <c r="S9" s="2">
        <v>1.2263436997935155</v>
      </c>
      <c r="T9">
        <v>32.5</v>
      </c>
      <c r="U9">
        <v>-6.5</v>
      </c>
      <c r="V9" s="2">
        <v>1.5825832451172013</v>
      </c>
    </row>
    <row r="14" spans="1:22" ht="15.75" thickBot="1" x14ac:dyDescent="0.3"/>
    <row r="15" spans="1:22" ht="15.75" thickBot="1" x14ac:dyDescent="0.3">
      <c r="A15" s="14" t="s">
        <v>18</v>
      </c>
      <c r="B15" s="15" t="s">
        <v>19</v>
      </c>
      <c r="C15" s="15" t="s">
        <v>27</v>
      </c>
      <c r="D15" s="16" t="s">
        <v>9</v>
      </c>
    </row>
    <row r="16" spans="1:22" x14ac:dyDescent="0.25">
      <c r="A16" s="11" t="s">
        <v>1</v>
      </c>
      <c r="B16" s="12">
        <v>1.8</v>
      </c>
      <c r="C16" s="12" t="s">
        <v>20</v>
      </c>
      <c r="D16" s="13">
        <v>12.8</v>
      </c>
    </row>
    <row r="17" spans="1:6" x14ac:dyDescent="0.25">
      <c r="A17" s="6" t="s">
        <v>2</v>
      </c>
      <c r="B17" s="5">
        <v>3.6</v>
      </c>
      <c r="C17" s="5" t="s">
        <v>21</v>
      </c>
      <c r="D17" s="7">
        <v>9.1999999999999993</v>
      </c>
    </row>
    <row r="18" spans="1:6" x14ac:dyDescent="0.25">
      <c r="A18" s="6" t="s">
        <v>3</v>
      </c>
      <c r="B18" s="5">
        <v>7.1</v>
      </c>
      <c r="C18" s="5" t="s">
        <v>22</v>
      </c>
      <c r="D18" s="7">
        <v>6.3</v>
      </c>
    </row>
    <row r="19" spans="1:6" x14ac:dyDescent="0.25">
      <c r="A19" s="6" t="s">
        <v>4</v>
      </c>
      <c r="B19" s="5">
        <v>10.1</v>
      </c>
      <c r="C19" s="5" t="s">
        <v>23</v>
      </c>
      <c r="D19" s="7">
        <v>4.9000000000000004</v>
      </c>
    </row>
    <row r="20" spans="1:6" x14ac:dyDescent="0.25">
      <c r="A20" s="6" t="s">
        <v>5</v>
      </c>
      <c r="B20" s="5">
        <v>14.2</v>
      </c>
      <c r="C20" s="5" t="s">
        <v>24</v>
      </c>
      <c r="D20" s="7">
        <v>4.4000000000000004</v>
      </c>
    </row>
    <row r="21" spans="1:6" x14ac:dyDescent="0.25">
      <c r="A21" s="6" t="s">
        <v>6</v>
      </c>
      <c r="B21" s="5">
        <v>18.100000000000001</v>
      </c>
      <c r="C21" s="5" t="s">
        <v>25</v>
      </c>
      <c r="D21" s="7">
        <v>4.2</v>
      </c>
    </row>
    <row r="22" spans="1:6" ht="15.75" thickBot="1" x14ac:dyDescent="0.3">
      <c r="A22" s="8" t="s">
        <v>7</v>
      </c>
      <c r="B22" s="9">
        <v>21.1</v>
      </c>
      <c r="C22" s="9" t="s">
        <v>26</v>
      </c>
      <c r="D22" s="10">
        <v>4.2</v>
      </c>
    </row>
    <row r="24" spans="1:6" ht="15.75" thickBot="1" x14ac:dyDescent="0.3"/>
    <row r="25" spans="1:6" ht="15.75" thickBot="1" x14ac:dyDescent="0.3">
      <c r="A25" s="14" t="s">
        <v>29</v>
      </c>
      <c r="B25" s="15" t="s">
        <v>28</v>
      </c>
      <c r="C25" s="15" t="s">
        <v>30</v>
      </c>
      <c r="D25" s="15" t="s">
        <v>31</v>
      </c>
      <c r="E25" s="15" t="s">
        <v>32</v>
      </c>
      <c r="F25" s="15" t="s">
        <v>33</v>
      </c>
    </row>
    <row r="26" spans="1:6" x14ac:dyDescent="0.25">
      <c r="A26" s="11" t="s">
        <v>1</v>
      </c>
      <c r="B26" s="12">
        <v>3.7</v>
      </c>
      <c r="C26" s="12">
        <v>3.7</v>
      </c>
      <c r="D26" s="12">
        <v>3.9</v>
      </c>
      <c r="E26" s="12">
        <v>4.2</v>
      </c>
      <c r="F26" s="13">
        <v>4.0999999999999996</v>
      </c>
    </row>
    <row r="27" spans="1:6" x14ac:dyDescent="0.25">
      <c r="A27" s="6" t="s">
        <v>2</v>
      </c>
      <c r="B27" s="17">
        <v>2.3762077979261704</v>
      </c>
      <c r="C27" s="17">
        <v>2.1420947861228221</v>
      </c>
      <c r="D27" s="17">
        <v>2.1435611836951076</v>
      </c>
      <c r="E27" s="17">
        <v>1.9574185014178174</v>
      </c>
      <c r="F27" s="18">
        <v>2.1895031564647747</v>
      </c>
    </row>
    <row r="28" spans="1:6" x14ac:dyDescent="0.25">
      <c r="A28" s="6" t="s">
        <v>3</v>
      </c>
      <c r="B28" s="17">
        <v>1.8950711914321272</v>
      </c>
      <c r="C28" s="17">
        <v>1.619014544245386</v>
      </c>
      <c r="D28" s="17">
        <v>1.39348680723879</v>
      </c>
      <c r="E28" s="17">
        <v>1.3847225715987501</v>
      </c>
      <c r="F28" s="18">
        <v>1.4517725229727036</v>
      </c>
    </row>
    <row r="29" spans="1:6" x14ac:dyDescent="0.25">
      <c r="A29" s="6" t="s">
        <v>4</v>
      </c>
      <c r="B29" s="17">
        <v>1.8053589699128783</v>
      </c>
      <c r="C29" s="17">
        <v>1.53177512477916</v>
      </c>
      <c r="D29" s="17">
        <v>1.305856810524727</v>
      </c>
      <c r="E29" s="17">
        <v>1.1872564180180487</v>
      </c>
      <c r="F29" s="18">
        <v>1.3075472900103637</v>
      </c>
    </row>
    <row r="30" spans="1:6" x14ac:dyDescent="0.25">
      <c r="A30" s="6" t="s">
        <v>5</v>
      </c>
      <c r="B30" s="17">
        <v>1.6550149992686671</v>
      </c>
      <c r="C30" s="17">
        <v>1.4438312973488148</v>
      </c>
      <c r="D30" s="17">
        <v>1.2508566120005133</v>
      </c>
      <c r="E30" s="17">
        <v>1.0706639543356322</v>
      </c>
      <c r="F30" s="18">
        <v>1.089691789335814</v>
      </c>
    </row>
    <row r="31" spans="1:6" x14ac:dyDescent="0.25">
      <c r="A31" s="6" t="s">
        <v>6</v>
      </c>
      <c r="B31" s="17">
        <v>1.4135865182208389</v>
      </c>
      <c r="C31" s="17">
        <v>1.267345381105176</v>
      </c>
      <c r="D31" s="17">
        <v>1.1283405309419174</v>
      </c>
      <c r="E31" s="17">
        <v>1.1091469651239838</v>
      </c>
      <c r="F31" s="18">
        <v>1.2263436997935155</v>
      </c>
    </row>
    <row r="32" spans="1:6" ht="15.75" thickBot="1" x14ac:dyDescent="0.3">
      <c r="A32" s="8" t="s">
        <v>7</v>
      </c>
      <c r="B32" s="19">
        <v>1.3739861223903713</v>
      </c>
      <c r="C32" s="19">
        <v>1.4207221218435375</v>
      </c>
      <c r="D32" s="19">
        <v>1.3687631252036876</v>
      </c>
      <c r="E32" s="19">
        <v>1.4711799157638354</v>
      </c>
      <c r="F32" s="20">
        <v>1.5825832451172013</v>
      </c>
    </row>
  </sheetData>
  <mergeCells count="7">
    <mergeCell ref="T1:V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Verstärkung</vt:lpstr>
      <vt:lpstr>R6</vt:lpstr>
      <vt:lpstr>SWR (IRF530N)</vt:lpstr>
      <vt:lpstr>SWR (Originaltransistoren)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cp:lastPrinted>2018-02-04T15:17:38Z</cp:lastPrinted>
  <dcterms:created xsi:type="dcterms:W3CDTF">2017-11-20T21:17:11Z</dcterms:created>
  <dcterms:modified xsi:type="dcterms:W3CDTF">2018-02-18T12:06:49Z</dcterms:modified>
</cp:coreProperties>
</file>